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8"/>
  </bookViews>
  <sheets>
    <sheet name="Источники 2021-2023-1" sheetId="1" r:id="rId1"/>
    <sheet name="Доходы 2021-2023-2" sheetId="2" r:id="rId2"/>
    <sheet name="Трансферты-2021-3" sheetId="3" r:id="rId3"/>
    <sheet name="Перечень кодов-4" sheetId="4" r:id="rId4"/>
    <sheet name="Перечень кодов-5" sheetId="5" r:id="rId5"/>
    <sheet name="Прогр. 2021-2023-6" sheetId="6" r:id="rId6"/>
    <sheet name="Ведомств. 2021-2023-7" sheetId="7" r:id="rId7"/>
    <sheet name="АИС 2021-2023-8" sheetId="8" r:id="rId8"/>
    <sheet name="Дорожный фонд 2021-2023-9" sheetId="9" r:id="rId9"/>
  </sheets>
  <definedNames>
    <definedName name="_xlnm.Print_Area" localSheetId="5">'Прогр. 2021-2023-6'!$A$9:$H$513</definedName>
  </definedNames>
  <calcPr fullCalcOnLoad="1"/>
</workbook>
</file>

<file path=xl/comments6.xml><?xml version="1.0" encoding="utf-8"?>
<comments xmlns="http://schemas.openxmlformats.org/spreadsheetml/2006/main">
  <authors>
    <author>Шведова</author>
  </authors>
  <commentList>
    <comment ref="G483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2022-2 040,0; 2023-4 198,0.</t>
        </r>
      </text>
    </comment>
  </commentList>
</comments>
</file>

<file path=xl/comments7.xml><?xml version="1.0" encoding="utf-8"?>
<comments xmlns="http://schemas.openxmlformats.org/spreadsheetml/2006/main">
  <authors>
    <author>Шведова</author>
  </authors>
  <commentList>
    <comment ref="I390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2022-2 040,0; 2023-4 198,0.</t>
        </r>
      </text>
    </comment>
  </commentList>
</comments>
</file>

<file path=xl/sharedStrings.xml><?xml version="1.0" encoding="utf-8"?>
<sst xmlns="http://schemas.openxmlformats.org/spreadsheetml/2006/main" count="4294" uniqueCount="781">
  <si>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</si>
  <si>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</si>
  <si>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</si>
  <si>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</si>
  <si>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</si>
  <si>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</si>
  <si>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</si>
  <si>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</si>
  <si>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</si>
  <si>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</si>
  <si>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</si>
  <si>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</si>
  <si>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</si>
  <si>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</si>
  <si>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</si>
  <si>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</si>
  <si>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</si>
  <si>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</si>
  <si>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</si>
  <si>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</si>
  <si>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</si>
  <si>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</si>
  <si>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</si>
  <si>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</si>
  <si>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</si>
  <si>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</si>
  <si>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</si>
  <si>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</si>
  <si>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</si>
  <si>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</si>
  <si>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</si>
  <si>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</si>
  <si>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</si>
  <si>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</si>
  <si>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</si>
  <si>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</si>
  <si>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</si>
  <si>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</si>
  <si>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</si>
  <si>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</si>
  <si>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</si>
  <si>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</si>
  <si>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</si>
  <si>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</si>
  <si>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</si>
  <si>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</si>
  <si>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</si>
  <si>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</si>
  <si>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</si>
  <si>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</si>
  <si>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</si>
  <si>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</si>
  <si>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</si>
  <si>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</si>
  <si>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</si>
  <si>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</si>
  <si>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</si>
  <si>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</si>
  <si>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</si>
  <si>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</si>
  <si>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</si>
  <si>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</si>
  <si>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</si>
  <si>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</si>
  <si>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</si>
  <si>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</si>
  <si>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</si>
  <si>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</si>
  <si>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</si>
  <si>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</si>
  <si>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</si>
  <si>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</si>
  <si>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</si>
  <si>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</si>
  <si>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</si>
  <si>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</si>
  <si>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</si>
  <si>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</si>
  <si>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</si>
  <si>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</si>
  <si>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</si>
  <si>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</si>
  <si>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</si>
  <si>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</si>
  <si>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</si>
  <si>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</si>
  <si>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</si>
  <si>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</si>
  <si>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</si>
  <si>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</si>
  <si>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</si>
  <si>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</si>
  <si>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</si>
  <si>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</si>
  <si>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</si>
  <si>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</si>
  <si>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</si>
  <si>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</si>
  <si>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</si>
  <si>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</si>
  <si>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</si>
  <si>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</si>
  <si>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</si>
  <si>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</si>
  <si>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</si>
  <si>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</si>
  <si>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</si>
  <si>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</si>
  <si>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</si>
  <si>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</si>
  <si>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</si>
  <si>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</si>
  <si>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</si>
  <si>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</si>
  <si>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</si>
  <si>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</si>
  <si>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</si>
  <si>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</si>
  <si>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</si>
  <si>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</si>
  <si>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</si>
  <si>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</si>
  <si>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</si>
  <si>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</si>
  <si>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</si>
  <si>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</si>
  <si>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</si>
  <si>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</si>
  <si>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</si>
  <si>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</si>
  <si>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</si>
  <si>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</si>
  <si>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</si>
  <si>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</si>
  <si>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</si>
  <si>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</si>
  <si>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</si>
  <si>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</si>
  <si>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</si>
  <si>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</si>
  <si>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</si>
  <si>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</si>
  <si>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</si>
  <si>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</si>
  <si>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</si>
  <si>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</si>
  <si>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</si>
  <si>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</si>
  <si>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</si>
  <si>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</si>
  <si>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</si>
  <si>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</si>
  <si>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</si>
  <si>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</si>
  <si>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</si>
  <si>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</si>
  <si>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</si>
  <si>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</si>
  <si>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</si>
  <si>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</si>
  <si>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</si>
  <si>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</si>
  <si>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</si>
  <si>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</si>
  <si>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</si>
  <si>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</si>
  <si>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</si>
  <si>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</si>
  <si>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</si>
  <si>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</si>
  <si>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</si>
  <si>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</si>
  <si>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</si>
  <si>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</si>
  <si>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</si>
  <si>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</si>
  <si>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</si>
  <si>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</si>
  <si>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</si>
  <si>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</si>
  <si>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</si>
  <si>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</si>
  <si>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</si>
  <si>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</si>
  <si>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</si>
  <si>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</si>
  <si>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</si>
  <si>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</si>
  <si>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</si>
  <si>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</si>
  <si>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</si>
  <si>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</si>
  <si>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</si>
  <si>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</si>
  <si>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</si>
  <si>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</si>
  <si>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</si>
  <si>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</si>
  <si>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</si>
  <si>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</si>
  <si>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</si>
  <si>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</si>
  <si>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</si>
  <si>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</si>
  <si>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</si>
  <si>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</si>
  <si>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</si>
  <si>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</si>
  <si>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</si>
  <si>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</si>
  <si>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</si>
  <si>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</si>
  <si>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</si>
  <si>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</si>
  <si>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</si>
  <si>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</si>
  <si>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</si>
  <si>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</si>
  <si>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</si>
  <si>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</si>
  <si>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</si>
  <si>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</si>
  <si>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</si>
  <si>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</si>
  <si>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</si>
  <si>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</si>
  <si>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</si>
  <si>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</si>
  <si>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</si>
  <si>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</si>
  <si>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</si>
  <si>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</si>
  <si>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</si>
  <si>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</si>
  <si>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</si>
  <si>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</si>
  <si>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</si>
  <si>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</si>
  <si>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</si>
  <si>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</si>
  <si>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</si>
  <si>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</si>
  <si>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</si>
  <si>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</si>
  <si>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</si>
  <si>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</si>
  <si>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</si>
  <si>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</si>
  <si>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</si>
  <si>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</si>
  <si>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</si>
  <si>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</si>
  <si>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</si>
  <si>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</si>
  <si>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</si>
  <si>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</si>
  <si>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</si>
  <si>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</si>
  <si>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</si>
  <si>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</si>
  <si>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</si>
  <si>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</si>
  <si>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</si>
  <si>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</si>
  <si>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</si>
  <si>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</si>
  <si>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</si>
  <si>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</si>
  <si>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</si>
  <si>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</si>
  <si>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</si>
  <si>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</si>
  <si>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</si>
  <si>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</si>
  <si>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</si>
  <si>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</si>
  <si>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</si>
  <si>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</si>
  <si>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</si>
  <si>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</si>
  <si>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</si>
  <si>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</si>
  <si>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</si>
  <si>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</si>
  <si>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</si>
  <si>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</si>
  <si>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</si>
  <si>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</si>
  <si>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</si>
  <si>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</si>
  <si>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</si>
  <si>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</si>
  <si>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</si>
  <si>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</si>
  <si>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</si>
  <si>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</si>
  <si>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</si>
  <si>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</si>
  <si>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</si>
  <si>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</si>
  <si>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</si>
  <si>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</si>
  <si>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</si>
  <si>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</si>
  <si>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</si>
  <si>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</si>
  <si>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</si>
  <si>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</si>
  <si>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</si>
  <si>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</si>
  <si>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</si>
  <si>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</si>
  <si>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</si>
  <si>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</si>
  <si>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</si>
  <si>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</si>
  <si>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</si>
  <si>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</si>
  <si>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</si>
  <si>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</si>
  <si>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</si>
  <si>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</si>
  <si>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</si>
  <si>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</si>
  <si>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</si>
  <si>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</si>
  <si>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</si>
  <si>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</si>
  <si>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</si>
  <si>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</si>
  <si>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</si>
  <si>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</si>
  <si>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</si>
  <si>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</si>
  <si>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</si>
  <si>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</si>
  <si>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</si>
  <si>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</si>
  <si>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</si>
  <si>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</si>
  <si>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</si>
  <si>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</si>
  <si>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</si>
  <si>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</si>
  <si>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</si>
  <si>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</si>
  <si>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</si>
  <si>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</si>
  <si>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</si>
  <si>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</si>
  <si>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</si>
  <si>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</si>
  <si>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</si>
  <si>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</si>
  <si>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</si>
  <si>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</si>
  <si>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</si>
  <si>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</si>
  <si>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</si>
  <si>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</si>
  <si>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</si>
  <si>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</si>
  <si>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</si>
  <si>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</si>
  <si>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</si>
  <si>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</si>
  <si>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</si>
  <si>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</si>
  <si>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</si>
  <si>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</si>
  <si>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</si>
  <si>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</si>
  <si>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</si>
  <si>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</si>
  <si>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</si>
  <si>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</si>
  <si>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</si>
  <si>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</si>
  <si>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</si>
  <si>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</si>
  <si>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</si>
  <si>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</si>
  <si>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</si>
  <si>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</si>
  <si>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</si>
  <si>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</si>
  <si>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</si>
  <si>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</si>
  <si>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</si>
  <si>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</si>
  <si>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Приложение № 6</t>
  </si>
  <si>
    <t>Приложение № 7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</si>
  <si>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</si>
  <si>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</si>
  <si>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</si>
  <si>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</si>
  <si>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</si>
  <si>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</si>
  <si>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</si>
  <si>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</si>
  <si>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</si>
  <si>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</si>
  <si>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</si>
  <si>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</si>
  <si>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2021 год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</si>
  <si>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</si>
  <si>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</si>
  <si>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</si>
  <si>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</si>
  <si>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</si>
  <si>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</si>
  <si>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</si>
  <si>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</si>
  <si>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</si>
  <si>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</si>
  <si>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</si>
  <si>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</si>
  <si>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</si>
  <si>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</si>
  <si>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</si>
  <si>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</si>
  <si>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</si>
  <si>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</si>
  <si>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</si>
  <si>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</si>
  <si>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</si>
  <si>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</si>
  <si>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</si>
  <si>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</si>
  <si>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</si>
  <si>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</si>
  <si>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</si>
  <si>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</si>
  <si>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</si>
  <si>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</si>
  <si>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</si>
  <si>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</si>
  <si>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</si>
  <si>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</si>
  <si>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</si>
  <si>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</si>
  <si>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</si>
  <si>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</si>
  <si>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</si>
  <si>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</si>
  <si>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</si>
  <si>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</si>
  <si>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</si>
  <si>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</si>
  <si>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</si>
  <si>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</si>
  <si>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</si>
  <si>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</si>
  <si>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</si>
  <si>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</si>
  <si>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</si>
  <si>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</si>
  <si>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</si>
  <si>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</si>
  <si>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</si>
  <si>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</si>
  <si>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</si>
  <si>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</si>
  <si>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</si>
  <si>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</si>
  <si>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</si>
  <si>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</si>
  <si>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</si>
  <si>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</si>
  <si>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</si>
  <si>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</si>
  <si>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</si>
  <si>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</si>
  <si>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</si>
  <si>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</si>
  <si>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</si>
  <si>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</si>
  <si>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</si>
  <si>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</si>
  <si>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</si>
  <si>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</si>
  <si>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</si>
  <si>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</si>
  <si>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</si>
  <si>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</si>
  <si>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</si>
  <si>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</si>
  <si>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</si>
  <si>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</si>
  <si>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</si>
  <si>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</si>
  <si>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</si>
  <si>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</si>
  <si>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</si>
  <si>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</si>
  <si>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</si>
  <si>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</si>
  <si>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</si>
  <si>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</si>
  <si>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</si>
  <si>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</si>
  <si>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</si>
  <si>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</si>
  <si>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</si>
  <si>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</si>
  <si>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</si>
  <si>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</si>
  <si>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</si>
  <si>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</si>
  <si>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</si>
  <si>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</si>
  <si>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</si>
  <si>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</si>
  <si>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</si>
  <si>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</si>
  <si>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2022 год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</si>
  <si>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</si>
  <si>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</si>
  <si>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</si>
  <si>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</si>
  <si>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</si>
  <si>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</si>
  <si>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</si>
  <si>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</si>
  <si>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</si>
  <si>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</si>
  <si>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</si>
  <si>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</si>
  <si>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</si>
  <si>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</si>
  <si>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</si>
  <si>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</si>
  <si>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</si>
  <si>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06 2 01 14860</t>
  </si>
  <si>
    <t>Реализация программ формирования современной городской среды (благоустройство дворовых территорий)</t>
  </si>
  <si>
    <t>06 2 01 10770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</si>
  <si>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</si>
  <si>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Приложение № 3</t>
  </si>
  <si>
    <t>Приложение № 4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</si>
  <si>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</si>
  <si>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</si>
  <si>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</si>
  <si>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</si>
  <si>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</si>
  <si>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</si>
  <si>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</si>
  <si>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</si>
  <si>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</si>
  <si>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</si>
  <si>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</si>
  <si>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</si>
  <si>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</si>
  <si>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</si>
  <si>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</si>
  <si>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Приложение № 5</t>
  </si>
  <si>
    <t>Прочие межбюджетные трансферты, передаваемые бюджетам городских поселений (Иные межбюджетные трансферты, передаваемые в бюджеты городских и сельских поселений из бюджета муниципального образования Тосненский район Ленинградской области в 2020 году на поддержку муниципальных образований городских и сельских поселений по увековечению памяти погибших при защите Отечества)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</si>
  <si>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</si>
  <si>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</si>
  <si>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</si>
  <si>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</si>
  <si>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19 0 01 S4790</t>
  </si>
  <si>
    <t>Перечень главных администраторов доходов бюджета Ульяновского городского поселения</t>
  </si>
  <si>
    <t>Тосненского района Ленинградской области и закрепляемые за ними виды доходов</t>
  </si>
  <si>
    <t xml:space="preserve">Код бюджетной классификации </t>
  </si>
  <si>
    <t>Наименование главного администратора доходов/доходов</t>
  </si>
  <si>
    <t>главного администратора доходов</t>
  </si>
  <si>
    <t xml:space="preserve">доходов местного бюджета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</si>
  <si>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</si>
  <si>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</si>
  <si>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</si>
  <si>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</si>
  <si>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</si>
  <si>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</si>
  <si>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</si>
  <si>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Прочие доходы от компенсации затрат 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</si>
  <si>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</si>
  <si>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</si>
  <si>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</si>
  <si>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</si>
  <si>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</si>
  <si>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</si>
  <si>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</si>
  <si>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</si>
  <si>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1 14 04050 13 0000 420</t>
  </si>
  <si>
    <t>Доходы от продажи нематериальных активов, находящихся в собственности городских поселений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</si>
  <si>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</si>
  <si>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</si>
  <si>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</si>
  <si>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</si>
  <si>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</si>
  <si>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</si>
  <si>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</si>
  <si>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</si>
  <si>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1 16 01104 01 0000 140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</si>
  <si>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выявленные должностными лицами органов муниципального контроля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</si>
  <si>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</si>
  <si>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</si>
  <si>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</si>
  <si>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</si>
  <si>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1 16 07010 13 0000 140</t>
  </si>
  <si>
    <t>Штрафы, неустойки, пени, 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</si>
  <si>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1 16 07090 13 0000 140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</si>
  <si>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</si>
  <si>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</si>
  <si>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</si>
  <si>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</si>
  <si>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 за муниципальными бюджетными (автономными) учреждениями, унитарными предприятиями)</t>
  </si>
  <si>
    <t>1 16 10061 13 0000 140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</si>
  <si>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</si>
  <si>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</si>
  <si>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</si>
  <si>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 исключением муниципального контракта, финансируемого 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</si>
  <si>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</si>
  <si>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</si>
  <si>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</si>
  <si>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</si>
  <si>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</si>
  <si>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</si>
  <si>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</si>
  <si>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</si>
  <si>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2 02 16549 13 0000 150</t>
  </si>
  <si>
    <t>Дотации (гранты) бюджетам городских поселений за достижение показателей деятельности органов местного самоуправления</t>
  </si>
  <si>
    <t>2 02 19999 13 0000 150</t>
  </si>
  <si>
    <t>Прочие дотации бюджетам городских поселений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</si>
  <si>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</si>
  <si>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</si>
  <si>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</si>
  <si>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2 02 20079 13 0000 150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</si>
  <si>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</si>
  <si>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</si>
  <si>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2 02 20298 13 0000 150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</si>
  <si>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</si>
  <si>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</si>
  <si>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</si>
  <si>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2 02 20300 13 0000 150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</si>
  <si>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</si>
  <si>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2 02 20301 13 0000 150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</si>
  <si>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</si>
  <si>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</si>
  <si>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2 02 20303 13 0000 150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</si>
  <si>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</si>
  <si>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</si>
  <si>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</si>
  <si>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</si>
  <si>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</si>
  <si>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2 02 27112 13 0000 150</t>
  </si>
  <si>
    <t>2 02 29998 13 0000 150</t>
  </si>
  <si>
    <t>Субсидии бюджетам городских поселений на финансовое обеспечение отдельных полномочий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</si>
  <si>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</si>
  <si>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</si>
  <si>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2 02 39998 13 0000 150</t>
  </si>
  <si>
    <t>Единая субвенция бюджетам городских поселений</t>
  </si>
  <si>
    <t>2 02 39999 13 0000 150</t>
  </si>
  <si>
    <t>Прочие субвенции бюджетам городских поселений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</si>
  <si>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</si>
  <si>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</si>
  <si>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</si>
  <si>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</si>
  <si>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Прочие межбюджетные трансферты, передаваемые бюджетам городских поселений</t>
  </si>
  <si>
    <t>2 02 90014 13 0000 150</t>
  </si>
  <si>
    <t>Прочие безвозмездные поступления в бюджеты городских поселений от федерального бюджета</t>
  </si>
  <si>
    <t>2 02 90024 13 0000 150</t>
  </si>
  <si>
    <t>Прочие безвозмездные поступления в бюджеты городских поселений от бюджетов субъектов Российской Федерации</t>
  </si>
  <si>
    <t>2 02 90054 13 0000 150</t>
  </si>
  <si>
    <t>Прочие безвозмездные поступления в бюджеты городских поселений от бюджетов муниципальных районов</t>
  </si>
  <si>
    <t>2 07 05010 13 0000 150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</si>
  <si>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</si>
  <si>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2 07 05030 13 0000 150</t>
  </si>
  <si>
    <t>Прочие безвозмездные поступления в бюджеты городских поселений</t>
  </si>
  <si>
    <t>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</si>
  <si>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</si>
  <si>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2 18 05010 13 0000 150</t>
  </si>
  <si>
    <t>Доходы бюджетов городских поселений от возврата бюджетными учреждениями остатков субсидий прошлых лет</t>
  </si>
  <si>
    <t>2 18 05020 13 0000 150</t>
  </si>
  <si>
    <t>Доходы бюджетов городских поселений от возврата автономными учреждениями остатков субсидий прошлых лет</t>
  </si>
  <si>
    <t>2 18 05030 13 0000 150</t>
  </si>
  <si>
    <t>Доходы бюджетов городских поселений от возврата иными организациями остатков субсидий прошлых лет</t>
  </si>
  <si>
    <t>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</si>
  <si>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</si>
  <si>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2 18 60020 13 0000 150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</si>
  <si>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</si>
  <si>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2 19 25112 13 0000 150</t>
  </si>
  <si>
    <t>Возврат остатков субсидий на софинансирование капитальных вложений в объекты муниципальной собственности из бюджетов городских поселений</t>
  </si>
  <si>
    <t>2 19 25497 13 0000 150</t>
  </si>
  <si>
    <t>Возврат остатков субсидий на реализацию мероприятий по обеспечению жильем молодых семей из бюджетов городских поселений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</si>
  <si>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</si>
  <si>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</si>
  <si>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2 19 35118 13 0000 150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</si>
  <si>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</si>
  <si>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</si>
  <si>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</si>
  <si>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</si>
  <si>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</si>
  <si>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</si>
  <si>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Прочие субсидии бюджетам городских поселений (Субсидии на ликвидацию несанкционированных свалок)</t>
  </si>
  <si>
    <t>2 02 45550 13 0000 150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</si>
  <si>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</si>
  <si>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19 0 01 S4880</t>
  </si>
  <si>
    <t>Мероприятия по ликвидации несанкционированных свалок</t>
  </si>
  <si>
    <t>Приложение № 8</t>
  </si>
  <si>
    <t>Наименование муниципальной программы</t>
  </si>
  <si>
    <t>Наименование подпрограммы</t>
  </si>
  <si>
    <t>Главный распорядитель бюджетных средств</t>
  </si>
  <si>
    <t>Бюджетополучатель</t>
  </si>
  <si>
    <t>Наименование объекта</t>
  </si>
  <si>
    <t>План на 2021 год, тыс. руб.</t>
  </si>
  <si>
    <t>План на 2022 год, тыс. руб.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</si>
  <si>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</si>
  <si>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2019-2020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</si>
  <si>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</si>
  <si>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</si>
  <si>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</si>
  <si>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2017-2020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</si>
  <si>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</si>
  <si>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-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</si>
  <si>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</si>
  <si>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>Приобретение жилого фонда для граждан</t>
  </si>
  <si>
    <t>Всего по АИП:</t>
  </si>
  <si>
    <t>Приложение № 9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</si>
  <si>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</si>
  <si>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</si>
  <si>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</si>
  <si>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</si>
  <si>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</si>
  <si>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</si>
  <si>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 xml:space="preserve">Объем межбюджетных трансфертов, </t>
  </si>
  <si>
    <t xml:space="preserve">передаваемых Ульяновским городским поселением </t>
  </si>
  <si>
    <t>муниципальному образованию Тосненский район Ленинградской области</t>
  </si>
  <si>
    <t xml:space="preserve">Наименование передаваемых полномочий </t>
  </si>
  <si>
    <t>Сумма, тыс.руб.</t>
  </si>
  <si>
    <t>ИТОГО:</t>
  </si>
  <si>
    <t>Перечень главных администраторов и перечень статей источников внутреннего финансирования дефицита бюджета Ульяновского городского поселения Тосненского района Ленинградской области</t>
  </si>
  <si>
    <t>Наименование главного администратора источников внутреннего финансирования дефицита бюджета / перечень статей источников внутреннего финансирования дефицита бюджета</t>
  </si>
  <si>
    <t>главного администратора источников внутреннего финансирования дефицита бюджета</t>
  </si>
  <si>
    <t>группы, подгруппы, статьи и вида, классификации операций сектора государственного управления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</si>
  <si>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</si>
  <si>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</si>
  <si>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</si>
  <si>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</si>
  <si>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на 2021 год и на плановый период 2022 и 2023 годов</t>
  </si>
  <si>
    <t>2023 год</t>
  </si>
  <si>
    <t>по кодам видов доходов на 2021 год и на плановый период 2022 и 2023 годов</t>
  </si>
  <si>
    <t xml:space="preserve"> на исполнение части полномочий на 2021 год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</si>
  <si>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2021 год и на плановый период 2022 и 2023 годов</t>
  </si>
  <si>
    <t>План на 2023 год, тыс. руб.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</si>
  <si>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2021 год и на плановый период 2022 и 2023 годов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</si>
  <si>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</si>
  <si>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</si>
  <si>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</si>
  <si>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</si>
  <si>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Мероприятия по борьбе с борщевиком Сосновского на территории Ульяновского гороского поселения Тосненского района Ленинградской области</t>
  </si>
  <si>
    <t>25 0 00 00000</t>
  </si>
  <si>
    <t>25 0 01 00000</t>
  </si>
  <si>
    <t>25 0 01 S4310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</si>
  <si>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</si>
  <si>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>09 0 01 13280</t>
  </si>
  <si>
    <t>15 0 01 10110</t>
  </si>
  <si>
    <t>15 0 01 13280</t>
  </si>
  <si>
    <t>Сроки строительства (инвестированя)</t>
  </si>
  <si>
    <t>Реализация комплекса мероприятий по борьбе с борщевиком Сосновского на территории Ульяновского гороского поселения Тосненского района Ленинградской области</t>
  </si>
  <si>
    <t>25 0 01 14310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</si>
  <si>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</si>
  <si>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</si>
  <si>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</si>
  <si>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</si>
  <si>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</si>
  <si>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</si>
  <si>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Ремонт дорожного покрытия ул. 4-я  от пр. Советский в сторону уменьшения нумерации домов</t>
  </si>
  <si>
    <t>Ремонт дорожного покрытия ул. Дачная от ул. Пригородная в сторону увеличения нумерации домов</t>
  </si>
  <si>
    <t>Ремонт дорожного покрытия ул. 1-я Колхозная от Ульяновского шоссе до р. Саблинка</t>
  </si>
  <si>
    <t>Ремонт дорожного покрытия ул. 3-го Июля</t>
  </si>
  <si>
    <t>Ремонт дорожного покрытия ул. Песочная от ул. Льва Толстого до ул. Аксакова</t>
  </si>
  <si>
    <t>Ремонт дорожного покрытия ул. Большая Речная от пр. Володарского до ул. Речная</t>
  </si>
  <si>
    <t>Всего:</t>
  </si>
  <si>
    <t xml:space="preserve">Ремонт участка автомобильной дороги местного значения по ул. Калинина Ульяновского городского поселения Тосненского района Ленинградской области, имеющий  социально значимый характер </t>
  </si>
  <si>
    <t>Ремонт дороги общего пользования местного значения, имеющий приоритетный социально значимый характер по ул. Вокзальная от пр. Володарского в сторону г. Тосно Ульяновского городского поселения Тосненского района Ленинградской области</t>
  </si>
  <si>
    <t>Ремонт автомобильной дороги общего пользования местного значения ул. Щербакова от Ульяновского шоссе в сторону увеличения нумерации домов</t>
  </si>
  <si>
    <t>Ремонт дворовой территории, расположенной по адресу: Ленинградская область, Тосненский район, г.п. Ульяновка, ул. Вокзальная, д. 1, д. 2, д. 4, д. 5, д. 6/1</t>
  </si>
  <si>
    <t>Ремонт дворовой территории, расположенной по адресу: Ленинградская область, Тосненский район, г.п. Ульяновка, пр. Советский, д. 177/2, д. 177/3</t>
  </si>
  <si>
    <t>Ремонт дворовой территории, расположенной по адресу: Ленинградская область, Тосненский район, г.п. Ульяновка, ул. 14-я, д. 3, 5, 7, 9</t>
  </si>
  <si>
    <t>от 22.12.2020 № 60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</si>
</sst>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48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2" fillId="0" borderId="0" xfId="57" applyNumberFormat="1" applyFont="1" applyFill="1">
      <alignment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0" fontId="2" fillId="27" borderId="10" xfId="57" applyFont="1" applyFill="1" applyBorder="1" applyAlignment="1">
      <alignment wrapText="1"/>
      <protection/>
    </xf>
    <xf numFmtId="49" fontId="8" fillId="27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8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2" fillId="28" borderId="0" xfId="57" applyFont="1" applyFill="1" applyAlignment="1">
      <alignment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6" applyNumberFormat="1" applyFont="1" applyFill="1" applyBorder="1" applyAlignment="1">
      <alignment horizontal="center" vertical="center"/>
    </xf>
    <xf numFmtId="182" fontId="2" fillId="0" borderId="10" xfId="6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6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6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6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6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6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7" applyFont="1" applyFill="1" applyBorder="1">
      <alignment/>
      <protection/>
    </xf>
    <xf numFmtId="49" fontId="10" fillId="35" borderId="10" xfId="57" applyNumberFormat="1" applyFont="1" applyFill="1" applyBorder="1" applyAlignment="1">
      <alignment horizontal="center" wrapText="1"/>
      <protection/>
    </xf>
    <xf numFmtId="0" fontId="10" fillId="35" borderId="10" xfId="57" applyFont="1" applyFill="1" applyBorder="1" applyAlignment="1">
      <alignment horizontal="center" wrapText="1"/>
      <protection/>
    </xf>
    <xf numFmtId="183" fontId="10" fillId="35" borderId="10" xfId="69" applyNumberFormat="1" applyFont="1" applyFill="1" applyBorder="1" applyAlignment="1">
      <alignment horizontal="justify" wrapText="1"/>
    </xf>
    <xf numFmtId="0" fontId="13" fillId="36" borderId="10" xfId="57" applyFont="1" applyFill="1" applyBorder="1">
      <alignment/>
      <protection/>
    </xf>
    <xf numFmtId="0" fontId="14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horizontal="center" wrapText="1"/>
      <protection/>
    </xf>
    <xf numFmtId="183" fontId="10" fillId="36" borderId="10" xfId="69" applyNumberFormat="1" applyFont="1" applyFill="1" applyBorder="1" applyAlignment="1">
      <alignment horizontal="justify" wrapText="1"/>
    </xf>
    <xf numFmtId="0" fontId="13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49" fontId="15" fillId="35" borderId="10" xfId="57" applyNumberFormat="1" applyFont="1" applyFill="1" applyBorder="1" applyAlignment="1">
      <alignment horizontal="center" wrapText="1"/>
      <protection/>
    </xf>
    <xf numFmtId="0" fontId="14" fillId="36" borderId="10" xfId="57" applyFont="1" applyFill="1" applyBorder="1">
      <alignment/>
      <protection/>
    </xf>
    <xf numFmtId="49" fontId="15" fillId="36" borderId="10" xfId="57" applyNumberFormat="1" applyFont="1" applyFill="1" applyBorder="1" applyAlignment="1">
      <alignment horizontal="center" wrapText="1"/>
      <protection/>
    </xf>
    <xf numFmtId="49" fontId="10" fillId="36" borderId="10" xfId="57" applyNumberFormat="1" applyFont="1" applyFill="1" applyBorder="1" applyAlignment="1">
      <alignment horizontal="center" wrapText="1"/>
      <protection/>
    </xf>
    <xf numFmtId="0" fontId="14" fillId="35" borderId="10" xfId="57" applyFont="1" applyFill="1" applyBorder="1">
      <alignment/>
      <protection/>
    </xf>
    <xf numFmtId="0" fontId="10" fillId="36" borderId="10" xfId="57" applyFont="1" applyFill="1" applyBorder="1">
      <alignment/>
      <protection/>
    </xf>
    <xf numFmtId="0" fontId="10" fillId="35" borderId="10" xfId="57" applyFont="1" applyFill="1" applyBorder="1">
      <alignment/>
      <protection/>
    </xf>
    <xf numFmtId="49" fontId="2" fillId="35" borderId="10" xfId="57" applyNumberFormat="1" applyFont="1" applyFill="1" applyBorder="1" applyAlignment="1">
      <alignment horizontal="center" wrapText="1"/>
      <protection/>
    </xf>
    <xf numFmtId="49" fontId="6" fillId="36" borderId="10" xfId="57" applyNumberFormat="1" applyFont="1" applyFill="1" applyBorder="1" applyAlignment="1">
      <alignment vertical="top"/>
      <protection/>
    </xf>
    <xf numFmtId="0" fontId="2" fillId="36" borderId="10" xfId="57" applyFont="1" applyFill="1" applyBorder="1">
      <alignment/>
      <protection/>
    </xf>
    <xf numFmtId="0" fontId="15" fillId="35" borderId="10" xfId="57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wrapText="1"/>
      <protection/>
    </xf>
    <xf numFmtId="183" fontId="15" fillId="36" borderId="10" xfId="69" applyNumberFormat="1" applyFont="1" applyFill="1" applyBorder="1" applyAlignment="1">
      <alignment horizontal="justify" wrapText="1"/>
    </xf>
    <xf numFmtId="49" fontId="14" fillId="36" borderId="10" xfId="57" applyNumberFormat="1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4" fillId="35" borderId="10" xfId="57" applyNumberFormat="1" applyFont="1" applyFill="1" applyBorder="1" applyAlignment="1">
      <alignment horizontal="center" wrapText="1"/>
      <protection/>
    </xf>
    <xf numFmtId="183" fontId="14" fillId="35" borderId="10" xfId="69" applyNumberFormat="1" applyFont="1" applyFill="1" applyBorder="1" applyAlignment="1">
      <alignment horizontal="justify" wrapText="1"/>
    </xf>
    <xf numFmtId="0" fontId="15" fillId="36" borderId="10" xfId="57" applyFont="1" applyFill="1" applyBorder="1">
      <alignment/>
      <protection/>
    </xf>
    <xf numFmtId="183" fontId="2" fillId="36" borderId="10" xfId="69" applyNumberFormat="1" applyFont="1" applyFill="1" applyBorder="1" applyAlignment="1">
      <alignment horizontal="justify" wrapText="1"/>
    </xf>
    <xf numFmtId="0" fontId="7" fillId="35" borderId="10" xfId="57" applyFont="1" applyFill="1" applyBorder="1">
      <alignment/>
      <protection/>
    </xf>
    <xf numFmtId="49" fontId="10" fillId="36" borderId="10" xfId="57" applyNumberFormat="1" applyFont="1" applyFill="1" applyBorder="1" applyAlignment="1">
      <alignment horizontal="center"/>
      <protection/>
    </xf>
    <xf numFmtId="49" fontId="8" fillId="35" borderId="10" xfId="57" applyNumberFormat="1" applyFont="1" applyFill="1" applyBorder="1" applyAlignment="1">
      <alignment horizontal="center" wrapText="1"/>
      <protection/>
    </xf>
    <xf numFmtId="0" fontId="13" fillId="37" borderId="10" xfId="57" applyFont="1" applyFill="1" applyBorder="1">
      <alignment/>
      <protection/>
    </xf>
    <xf numFmtId="0" fontId="14" fillId="37" borderId="10" xfId="57" applyFont="1" applyFill="1" applyBorder="1" applyAlignment="1">
      <alignment horizontal="center" wrapText="1"/>
      <protection/>
    </xf>
    <xf numFmtId="0" fontId="8" fillId="37" borderId="10" xfId="57" applyFont="1" applyFill="1" applyBorder="1" applyAlignment="1">
      <alignment horizontal="center" wrapText="1"/>
      <protection/>
    </xf>
    <xf numFmtId="183" fontId="8" fillId="37" borderId="10" xfId="69" applyNumberFormat="1" applyFont="1" applyFill="1" applyBorder="1" applyAlignment="1">
      <alignment horizontal="justify" wrapText="1"/>
    </xf>
    <xf numFmtId="0" fontId="14" fillId="37" borderId="10" xfId="57" applyFont="1" applyFill="1" applyBorder="1">
      <alignment/>
      <protection/>
    </xf>
    <xf numFmtId="49" fontId="8" fillId="37" borderId="10" xfId="57" applyNumberFormat="1" applyFont="1" applyFill="1" applyBorder="1" applyAlignment="1">
      <alignment horizontal="center" wrapText="1"/>
      <protection/>
    </xf>
    <xf numFmtId="49" fontId="2" fillId="37" borderId="10" xfId="57" applyNumberFormat="1" applyFont="1" applyFill="1" applyBorder="1" applyAlignment="1">
      <alignment horizontal="center" wrapText="1"/>
      <protection/>
    </xf>
    <xf numFmtId="0" fontId="10" fillId="37" borderId="10" xfId="57" applyFont="1" applyFill="1" applyBorder="1" applyAlignment="1">
      <alignment horizontal="center" wrapText="1"/>
      <protection/>
    </xf>
    <xf numFmtId="49" fontId="10" fillId="37" borderId="10" xfId="57" applyNumberFormat="1" applyFont="1" applyFill="1" applyBorder="1" applyAlignment="1">
      <alignment horizontal="center" wrapText="1"/>
      <protection/>
    </xf>
    <xf numFmtId="0" fontId="2" fillId="37" borderId="10" xfId="57" applyFont="1" applyFill="1" applyBorder="1">
      <alignment/>
      <protection/>
    </xf>
    <xf numFmtId="183" fontId="2" fillId="37" borderId="10" xfId="69" applyNumberFormat="1" applyFont="1" applyFill="1" applyBorder="1" applyAlignment="1">
      <alignment horizontal="justify" wrapText="1"/>
    </xf>
    <xf numFmtId="0" fontId="10" fillId="37" borderId="10" xfId="57" applyFont="1" applyFill="1" applyBorder="1">
      <alignment/>
      <protection/>
    </xf>
    <xf numFmtId="49" fontId="6" fillId="37" borderId="10" xfId="57" applyNumberFormat="1" applyFont="1" applyFill="1" applyBorder="1" applyAlignment="1">
      <alignment vertical="top"/>
      <protection/>
    </xf>
    <xf numFmtId="0" fontId="15" fillId="37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8" borderId="10" xfId="57" applyFont="1" applyFill="1" applyBorder="1">
      <alignment/>
      <protection/>
    </xf>
    <xf numFmtId="0" fontId="8" fillId="38" borderId="10" xfId="57" applyFont="1" applyFill="1" applyBorder="1" applyAlignment="1">
      <alignment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8" fillId="38" borderId="10" xfId="69" applyNumberFormat="1" applyFont="1" applyFill="1" applyBorder="1" applyAlignment="1">
      <alignment horizontal="justify" wrapText="1"/>
    </xf>
    <xf numFmtId="0" fontId="13" fillId="38" borderId="10" xfId="57" applyFont="1" applyFill="1" applyBorder="1">
      <alignment/>
      <protection/>
    </xf>
    <xf numFmtId="0" fontId="14" fillId="38" borderId="10" xfId="57" applyFont="1" applyFill="1" applyBorder="1" applyAlignment="1">
      <alignment horizontal="center" wrapText="1"/>
      <protection/>
    </xf>
    <xf numFmtId="0" fontId="2" fillId="38" borderId="10" xfId="57" applyFont="1" applyFill="1" applyBorder="1" applyAlignment="1">
      <alignment wrapText="1"/>
      <protection/>
    </xf>
    <xf numFmtId="183" fontId="2" fillId="38" borderId="10" xfId="69" applyNumberFormat="1" applyFont="1" applyFill="1" applyBorder="1" applyAlignment="1">
      <alignment horizontal="justify" wrapText="1"/>
    </xf>
    <xf numFmtId="0" fontId="2" fillId="38" borderId="10" xfId="57" applyFont="1" applyFill="1" applyBorder="1" applyAlignment="1">
      <alignment horizontal="center" wrapText="1"/>
      <protection/>
    </xf>
    <xf numFmtId="0" fontId="14" fillId="38" borderId="10" xfId="57" applyFont="1" applyFill="1" applyBorder="1">
      <alignment/>
      <protection/>
    </xf>
    <xf numFmtId="49" fontId="2" fillId="38" borderId="10" xfId="57" applyNumberFormat="1" applyFont="1" applyFill="1" applyBorder="1" applyAlignment="1">
      <alignment horizontal="center" wrapText="1"/>
      <protection/>
    </xf>
    <xf numFmtId="49" fontId="2" fillId="38" borderId="10" xfId="57" applyNumberFormat="1" applyFont="1" applyFill="1" applyBorder="1" applyAlignment="1">
      <alignment horizontal="center" vertical="center" wrapText="1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49" fontId="6" fillId="38" borderId="10" xfId="57" applyNumberFormat="1" applyFont="1" applyFill="1" applyBorder="1" applyAlignment="1">
      <alignment vertical="top"/>
      <protection/>
    </xf>
    <xf numFmtId="0" fontId="10" fillId="38" borderId="10" xfId="57" applyFont="1" applyFill="1" applyBorder="1" applyAlignment="1">
      <alignment horizontal="center" wrapText="1"/>
      <protection/>
    </xf>
    <xf numFmtId="0" fontId="13" fillId="38" borderId="10" xfId="57" applyFont="1" applyFill="1" applyBorder="1" applyAlignment="1">
      <alignment horizontal="center" wrapText="1"/>
      <protection/>
    </xf>
    <xf numFmtId="49" fontId="14" fillId="38" borderId="10" xfId="57" applyNumberFormat="1" applyFont="1" applyFill="1" applyBorder="1" applyAlignment="1">
      <alignment horizontal="center" wrapText="1"/>
      <protection/>
    </xf>
    <xf numFmtId="0" fontId="7" fillId="38" borderId="10" xfId="57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7" applyNumberFormat="1" applyFont="1" applyFill="1" applyBorder="1" applyAlignment="1">
      <alignment horizontal="center" vertical="center" wrapText="1"/>
      <protection/>
    </xf>
    <xf numFmtId="0" fontId="10" fillId="40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4" fillId="41" borderId="10" xfId="57" applyFont="1" applyFill="1" applyBorder="1">
      <alignment/>
      <protection/>
    </xf>
    <xf numFmtId="0" fontId="14" fillId="41" borderId="10" xfId="57" applyFont="1" applyFill="1" applyBorder="1" applyAlignment="1">
      <alignment horizontal="center" wrapText="1"/>
      <protection/>
    </xf>
    <xf numFmtId="49" fontId="8" fillId="41" borderId="10" xfId="57" applyNumberFormat="1" applyFont="1" applyFill="1" applyBorder="1" applyAlignment="1">
      <alignment horizontal="center" wrapText="1"/>
      <protection/>
    </xf>
    <xf numFmtId="0" fontId="8" fillId="41" borderId="10" xfId="57" applyFont="1" applyFill="1" applyBorder="1" applyAlignment="1">
      <alignment horizontal="center" wrapText="1"/>
      <protection/>
    </xf>
    <xf numFmtId="183" fontId="8" fillId="41" borderId="10" xfId="69" applyNumberFormat="1" applyFont="1" applyFill="1" applyBorder="1" applyAlignment="1">
      <alignment horizontal="justify" wrapText="1"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8" borderId="10" xfId="69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vertical="center" wrapText="1"/>
      <protection/>
    </xf>
    <xf numFmtId="183" fontId="8" fillId="38" borderId="10" xfId="69" applyNumberFormat="1" applyFont="1" applyFill="1" applyBorder="1" applyAlignment="1">
      <alignment horizontal="right" wrapText="1"/>
    </xf>
    <xf numFmtId="183" fontId="2" fillId="38" borderId="10" xfId="69" applyNumberFormat="1" applyFont="1" applyFill="1" applyBorder="1" applyAlignment="1">
      <alignment horizontal="right" wrapText="1"/>
    </xf>
    <xf numFmtId="49" fontId="2" fillId="38" borderId="10" xfId="57" applyNumberFormat="1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7" applyNumberFormat="1" applyFont="1" applyFill="1" applyBorder="1" applyAlignment="1">
      <alignment vertical="top" wrapText="1"/>
      <protection/>
    </xf>
    <xf numFmtId="0" fontId="8" fillId="38" borderId="10" xfId="57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7" applyFont="1" applyFill="1" applyBorder="1" applyAlignment="1">
      <alignment vertical="top" wrapText="1"/>
      <protection/>
    </xf>
    <xf numFmtId="49" fontId="17" fillId="38" borderId="10" xfId="57" applyNumberFormat="1" applyFont="1" applyFill="1" applyBorder="1" applyAlignment="1">
      <alignment horizontal="center" wrapText="1"/>
      <protection/>
    </xf>
    <xf numFmtId="0" fontId="3" fillId="7" borderId="14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5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8" fillId="41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49" fontId="15" fillId="36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horizontal="left" vertical="center" wrapText="1"/>
      <protection/>
    </xf>
    <xf numFmtId="0" fontId="4" fillId="43" borderId="10" xfId="57" applyFont="1" applyFill="1" applyBorder="1" applyAlignment="1">
      <alignment wrapText="1"/>
      <protection/>
    </xf>
    <xf numFmtId="0" fontId="8" fillId="43" borderId="10" xfId="57" applyFont="1" applyFill="1" applyBorder="1" applyAlignment="1">
      <alignment vertical="center" wrapText="1"/>
      <protection/>
    </xf>
    <xf numFmtId="49" fontId="8" fillId="43" borderId="10" xfId="57" applyNumberFormat="1" applyFont="1" applyFill="1" applyBorder="1" applyAlignment="1">
      <alignment horizontal="center" wrapText="1"/>
      <protection/>
    </xf>
    <xf numFmtId="0" fontId="8" fillId="43" borderId="10" xfId="57" applyFont="1" applyFill="1" applyBorder="1" applyAlignment="1">
      <alignment horizontal="center" wrapText="1"/>
      <protection/>
    </xf>
    <xf numFmtId="183" fontId="2" fillId="43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8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vertical="center" wrapText="1"/>
    </xf>
    <xf numFmtId="183" fontId="2" fillId="44" borderId="10" xfId="66" applyNumberFormat="1" applyFont="1" applyFill="1" applyBorder="1" applyAlignment="1">
      <alignment horizontal="center" vertical="center"/>
    </xf>
    <xf numFmtId="183" fontId="2" fillId="0" borderId="10" xfId="69" applyNumberFormat="1" applyFont="1" applyFill="1" applyBorder="1" applyAlignment="1">
      <alignment wrapText="1"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83" fontId="2" fillId="0" borderId="10" xfId="68" applyNumberFormat="1" applyFont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183" fontId="13" fillId="0" borderId="10" xfId="68" applyNumberFormat="1" applyFont="1" applyBorder="1" applyAlignment="1">
      <alignment horizontal="right" vertical="center"/>
    </xf>
    <xf numFmtId="0" fontId="2" fillId="27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80" fontId="2" fillId="0" borderId="0" xfId="69" applyFont="1" applyAlignment="1">
      <alignment horizontal="right"/>
    </xf>
    <xf numFmtId="49" fontId="2" fillId="0" borderId="0" xfId="58" applyNumberFormat="1" applyFont="1" applyFill="1" applyAlignment="1">
      <alignment horizontal="center" vertical="center"/>
      <protection/>
    </xf>
    <xf numFmtId="0" fontId="2" fillId="0" borderId="0" xfId="58" applyFont="1" applyFill="1" applyAlignment="1">
      <alignment vertical="center"/>
      <protection/>
    </xf>
    <xf numFmtId="0" fontId="2" fillId="0" borderId="0" xfId="58" applyFont="1" applyFill="1" applyAlignment="1">
      <alignment horizontal="right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49" fontId="2" fillId="0" borderId="10" xfId="58" applyNumberFormat="1" applyFont="1" applyFill="1" applyBorder="1" applyAlignment="1">
      <alignment horizontal="center" vertical="center" wrapText="1"/>
      <protection/>
    </xf>
    <xf numFmtId="0" fontId="13" fillId="0" borderId="0" xfId="58" applyFont="1" applyFill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49" fontId="6" fillId="0" borderId="15" xfId="58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58" applyFont="1" applyFill="1" applyAlignment="1">
      <alignment horizontal="center" vertical="center"/>
      <protection/>
    </xf>
    <xf numFmtId="49" fontId="2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45" borderId="10" xfId="0" applyFont="1" applyFill="1" applyBorder="1" applyAlignment="1">
      <alignment horizontal="left" vertical="center" wrapText="1"/>
    </xf>
    <xf numFmtId="0" fontId="41" fillId="45" borderId="10" xfId="0" applyFont="1" applyFill="1" applyBorder="1" applyAlignment="1">
      <alignment horizontal="center" vertical="center" wrapText="1"/>
    </xf>
    <xf numFmtId="185" fontId="2" fillId="0" borderId="0" xfId="58" applyNumberFormat="1" applyFont="1" applyFill="1" applyAlignment="1">
      <alignment vertical="center"/>
      <protection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199" fontId="2" fillId="27" borderId="10" xfId="0" applyNumberFormat="1" applyFont="1" applyFill="1" applyBorder="1" applyAlignment="1">
      <alignment horizontal="center" vertic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54" applyFont="1" applyFill="1" applyAlignment="1">
      <alignment/>
      <protection/>
    </xf>
    <xf numFmtId="0" fontId="5" fillId="0" borderId="0" xfId="54" applyFont="1" applyFill="1" applyAlignment="1">
      <alignment wrapText="1"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99" fontId="10" fillId="33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99" fontId="8" fillId="0" borderId="10" xfId="53" applyNumberFormat="1" applyFont="1" applyFill="1" applyBorder="1" applyAlignment="1">
      <alignment vertical="center" wrapText="1"/>
      <protection/>
    </xf>
    <xf numFmtId="49" fontId="2" fillId="0" borderId="10" xfId="56" applyNumberFormat="1" applyFont="1" applyFill="1" applyBorder="1" applyAlignment="1">
      <alignment vertical="center" wrapText="1"/>
      <protection/>
    </xf>
    <xf numFmtId="199" fontId="8" fillId="27" borderId="10" xfId="53" applyNumberFormat="1" applyFont="1" applyFill="1" applyBorder="1" applyAlignment="1">
      <alignment vertical="center" wrapText="1"/>
      <protection/>
    </xf>
    <xf numFmtId="0" fontId="8" fillId="42" borderId="10" xfId="53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3" fillId="34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49" fontId="2" fillId="0" borderId="10" xfId="58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49" fontId="2" fillId="0" borderId="0" xfId="58" applyNumberFormat="1" applyFont="1" applyFill="1" applyAlignment="1">
      <alignment horizontal="left" vertical="center"/>
      <protection/>
    </xf>
    <xf numFmtId="183" fontId="13" fillId="0" borderId="10" xfId="68" applyNumberFormat="1" applyFont="1" applyFill="1" applyBorder="1" applyAlignment="1">
      <alignment horizontal="right" vertical="center"/>
    </xf>
    <xf numFmtId="0" fontId="8" fillId="35" borderId="10" xfId="53" applyFont="1" applyFill="1" applyBorder="1" applyAlignment="1">
      <alignment horizontal="center" vertical="center" wrapText="1"/>
      <protection/>
    </xf>
    <xf numFmtId="49" fontId="8" fillId="35" borderId="10" xfId="53" applyNumberFormat="1" applyFont="1" applyFill="1" applyBorder="1" applyAlignment="1">
      <alignment horizontal="center" vertical="center" wrapText="1"/>
      <protection/>
    </xf>
    <xf numFmtId="0" fontId="14" fillId="35" borderId="10" xfId="53" applyFont="1" applyFill="1" applyBorder="1" applyAlignment="1">
      <alignment horizontal="right" vertical="center" wrapText="1"/>
      <protection/>
    </xf>
    <xf numFmtId="199" fontId="14" fillId="35" borderId="10" xfId="53" applyNumberFormat="1" applyFont="1" applyFill="1" applyBorder="1" applyAlignment="1">
      <alignment vertical="center" wrapText="1"/>
      <protection/>
    </xf>
    <xf numFmtId="0" fontId="9" fillId="31" borderId="10" xfId="53" applyFont="1" applyFill="1" applyBorder="1" applyAlignment="1">
      <alignment vertical="center" wrapText="1"/>
      <protection/>
    </xf>
    <xf numFmtId="0" fontId="9" fillId="31" borderId="10" xfId="53" applyFont="1" applyFill="1" applyBorder="1" applyAlignment="1">
      <alignment horizontal="center" vertical="center" wrapText="1"/>
      <protection/>
    </xf>
    <xf numFmtId="199" fontId="9" fillId="31" borderId="10" xfId="53" applyNumberFormat="1" applyFont="1" applyFill="1" applyBorder="1" applyAlignment="1">
      <alignment vertic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Fill="1" applyAlignment="1">
      <alignment horizontal="right"/>
      <protection/>
    </xf>
    <xf numFmtId="0" fontId="18" fillId="0" borderId="0" xfId="55" applyFont="1" applyFill="1" applyAlignment="1">
      <alignment horizontal="center"/>
      <protection/>
    </xf>
    <xf numFmtId="0" fontId="13" fillId="0" borderId="14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34" borderId="14" xfId="0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180" fontId="2" fillId="0" borderId="0" xfId="69" applyFont="1" applyAlignment="1">
      <alignment horizontal="right"/>
    </xf>
    <xf numFmtId="0" fontId="0" fillId="0" borderId="0" xfId="0" applyAlignment="1">
      <alignment/>
    </xf>
    <xf numFmtId="0" fontId="3" fillId="0" borderId="0" xfId="58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49" fontId="6" fillId="0" borderId="16" xfId="58" applyNumberFormat="1" applyFont="1" applyFill="1" applyBorder="1" applyAlignment="1">
      <alignment horizontal="left" vertical="center" wrapText="1"/>
      <protection/>
    </xf>
    <xf numFmtId="49" fontId="6" fillId="0" borderId="20" xfId="58" applyNumberFormat="1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left" vertical="center" wrapText="1"/>
      <protection/>
    </xf>
    <xf numFmtId="180" fontId="2" fillId="0" borderId="0" xfId="69" applyFont="1" applyAlignment="1">
      <alignment horizontal="right" wrapText="1"/>
    </xf>
    <xf numFmtId="0" fontId="0" fillId="0" borderId="0" xfId="0" applyAlignment="1">
      <alignment wrapText="1"/>
    </xf>
    <xf numFmtId="0" fontId="8" fillId="24" borderId="15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" fillId="0" borderId="0" xfId="55" applyFont="1" applyAlignment="1">
      <alignment horizontal="right" wrapText="1"/>
      <protection/>
    </xf>
    <xf numFmtId="0" fontId="3" fillId="0" borderId="0" xfId="57" applyFont="1" applyAlignment="1">
      <alignment horizontal="center" wrapText="1"/>
      <protection/>
    </xf>
    <xf numFmtId="0" fontId="9" fillId="14" borderId="14" xfId="57" applyFont="1" applyFill="1" applyBorder="1" applyAlignment="1">
      <alignment wrapText="1"/>
      <protection/>
    </xf>
    <xf numFmtId="0" fontId="9" fillId="14" borderId="17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0" fontId="16" fillId="26" borderId="14" xfId="57" applyFont="1" applyFill="1" applyBorder="1" applyAlignment="1">
      <alignment horizontal="center" wrapText="1"/>
      <protection/>
    </xf>
    <xf numFmtId="0" fontId="16" fillId="26" borderId="17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3" fontId="8" fillId="24" borderId="14" xfId="69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7" applyNumberFormat="1" applyFont="1" applyBorder="1" applyAlignment="1">
      <alignment horizontal="center" vertical="center" wrapText="1"/>
      <protection/>
    </xf>
    <xf numFmtId="0" fontId="16" fillId="25" borderId="14" xfId="57" applyFont="1" applyFill="1" applyBorder="1" applyAlignment="1">
      <alignment horizontal="center"/>
      <protection/>
    </xf>
    <xf numFmtId="0" fontId="16" fillId="25" borderId="17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8" fillId="24" borderId="15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13" fillId="0" borderId="14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99" fontId="8" fillId="0" borderId="1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44" fontId="8" fillId="0" borderId="14" xfId="53" applyNumberFormat="1" applyFont="1" applyFill="1" applyBorder="1" applyAlignment="1">
      <alignment horizontal="center" vertical="center" wrapText="1"/>
      <protection/>
    </xf>
    <xf numFmtId="44" fontId="0" fillId="0" borderId="17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29.7109375" style="354" customWidth="1"/>
    <col min="2" max="2" width="47.7109375" style="354" customWidth="1"/>
    <col min="3" max="5" width="14.7109375" style="354" customWidth="1"/>
    <col min="6" max="16384" width="9.140625" style="354" customWidth="1"/>
  </cols>
  <sheetData>
    <row r="1" spans="1:5" ht="15" customHeight="1">
      <c r="A1" s="452" t="s">
        <v>32</v>
      </c>
      <c r="B1" s="452"/>
      <c r="C1" s="452"/>
      <c r="D1" s="452"/>
      <c r="E1" s="452"/>
    </row>
    <row r="2" spans="1:5" ht="15" customHeight="1">
      <c r="A2" s="453" t="s">
        <v>33</v>
      </c>
      <c r="B2" s="453"/>
      <c r="C2" s="453"/>
      <c r="D2" s="453"/>
      <c r="E2" s="453"/>
    </row>
    <row r="3" spans="1:5" ht="15" customHeight="1">
      <c r="A3" s="453" t="s">
        <v>34</v>
      </c>
      <c r="B3" s="453"/>
      <c r="C3" s="453"/>
      <c r="D3" s="453"/>
      <c r="E3" s="453"/>
    </row>
    <row r="4" spans="1:5" ht="15" customHeight="1">
      <c r="A4" s="453" t="s">
        <v>35</v>
      </c>
      <c r="B4" s="453"/>
      <c r="C4" s="453"/>
      <c r="D4" s="453"/>
      <c r="E4" s="453"/>
    </row>
    <row r="5" spans="1:5" ht="15" customHeight="1">
      <c r="A5" s="453" t="s">
        <v>780</v>
      </c>
      <c r="B5" s="453"/>
      <c r="C5" s="453"/>
      <c r="D5" s="453"/>
      <c r="E5" s="453"/>
    </row>
    <row r="6" spans="1:5" ht="15" customHeight="1">
      <c r="A6" s="454"/>
      <c r="B6" s="454"/>
      <c r="C6" s="454"/>
      <c r="D6" s="454"/>
      <c r="E6" s="454"/>
    </row>
    <row r="7" spans="1:5" ht="15" customHeight="1">
      <c r="A7" s="355"/>
      <c r="B7" s="355"/>
      <c r="C7" s="355"/>
      <c r="D7" s="355"/>
      <c r="E7" s="355"/>
    </row>
    <row r="8" spans="1:256" s="356" customFormat="1" ht="15" customHeight="1">
      <c r="A8" s="354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4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354"/>
      <c r="GQ8" s="354"/>
      <c r="GR8" s="354"/>
      <c r="GS8" s="354"/>
      <c r="GT8" s="354"/>
      <c r="GU8" s="354"/>
      <c r="GV8" s="354"/>
      <c r="GW8" s="354"/>
      <c r="GX8" s="354"/>
      <c r="GY8" s="354"/>
      <c r="GZ8" s="354"/>
      <c r="HA8" s="354"/>
      <c r="HB8" s="354"/>
      <c r="HC8" s="354"/>
      <c r="HD8" s="354"/>
      <c r="HE8" s="354"/>
      <c r="HF8" s="354"/>
      <c r="HG8" s="354"/>
      <c r="HH8" s="354"/>
      <c r="HI8" s="354"/>
      <c r="HJ8" s="354"/>
      <c r="HK8" s="354"/>
      <c r="HL8" s="354"/>
      <c r="HM8" s="354"/>
      <c r="HN8" s="354"/>
      <c r="HO8" s="354"/>
      <c r="HP8" s="354"/>
      <c r="HQ8" s="354"/>
      <c r="HR8" s="354"/>
      <c r="HS8" s="354"/>
      <c r="HT8" s="354"/>
      <c r="HU8" s="354"/>
      <c r="HV8" s="354"/>
      <c r="HW8" s="354"/>
      <c r="HX8" s="354"/>
      <c r="HY8" s="354"/>
      <c r="HZ8" s="354"/>
      <c r="IA8" s="354"/>
      <c r="IB8" s="354"/>
      <c r="IC8" s="354"/>
      <c r="ID8" s="354"/>
      <c r="IE8" s="354"/>
      <c r="IF8" s="354"/>
      <c r="IG8" s="354"/>
      <c r="IH8" s="354"/>
      <c r="II8" s="354"/>
      <c r="IJ8" s="354"/>
      <c r="IK8" s="354"/>
      <c r="IL8" s="354"/>
      <c r="IM8" s="354"/>
      <c r="IN8" s="354"/>
      <c r="IO8" s="354"/>
      <c r="IP8" s="354"/>
      <c r="IQ8" s="354"/>
      <c r="IR8" s="354"/>
      <c r="IS8" s="354"/>
      <c r="IT8" s="354"/>
      <c r="IU8" s="354"/>
      <c r="IV8" s="354"/>
    </row>
    <row r="9" spans="1:5" ht="15" customHeight="1">
      <c r="A9" s="450" t="s">
        <v>547</v>
      </c>
      <c r="B9" s="451"/>
      <c r="C9" s="451"/>
      <c r="D9" s="451"/>
      <c r="E9" s="451"/>
    </row>
    <row r="10" spans="1:5" ht="15" customHeight="1">
      <c r="A10" s="450" t="s">
        <v>548</v>
      </c>
      <c r="B10" s="451"/>
      <c r="C10" s="451"/>
      <c r="D10" s="451"/>
      <c r="E10" s="451"/>
    </row>
    <row r="11" spans="1:5" ht="15" customHeight="1">
      <c r="A11" s="450" t="s">
        <v>405</v>
      </c>
      <c r="B11" s="460"/>
      <c r="C11" s="460"/>
      <c r="D11" s="460"/>
      <c r="E11" s="460"/>
    </row>
    <row r="12" spans="1:5" ht="15" customHeight="1">
      <c r="A12" s="461" t="s">
        <v>739</v>
      </c>
      <c r="B12" s="461"/>
      <c r="C12" s="461"/>
      <c r="D12" s="461"/>
      <c r="E12" s="461"/>
    </row>
    <row r="13" spans="1:5" ht="15" customHeight="1">
      <c r="A13" s="357"/>
      <c r="B13" s="357"/>
      <c r="C13" s="357"/>
      <c r="D13" s="357"/>
      <c r="E13" s="357"/>
    </row>
    <row r="14" spans="1:5" ht="15" customHeight="1">
      <c r="A14" s="457" t="s">
        <v>296</v>
      </c>
      <c r="B14" s="459" t="s">
        <v>297</v>
      </c>
      <c r="C14" s="462" t="s">
        <v>36</v>
      </c>
      <c r="D14" s="463"/>
      <c r="E14" s="464"/>
    </row>
    <row r="15" spans="1:5" ht="15" customHeight="1">
      <c r="A15" s="458"/>
      <c r="B15" s="459"/>
      <c r="C15" s="358" t="s">
        <v>404</v>
      </c>
      <c r="D15" s="358" t="s">
        <v>515</v>
      </c>
      <c r="E15" s="360" t="s">
        <v>740</v>
      </c>
    </row>
    <row r="16" spans="1:5" ht="15" customHeight="1">
      <c r="A16" s="359">
        <v>1</v>
      </c>
      <c r="B16" s="358">
        <v>2</v>
      </c>
      <c r="C16" s="358">
        <v>3</v>
      </c>
      <c r="D16" s="358">
        <v>4</v>
      </c>
      <c r="E16" s="360">
        <v>5</v>
      </c>
    </row>
    <row r="17" spans="1:5" ht="30" customHeight="1">
      <c r="A17" s="360" t="s">
        <v>549</v>
      </c>
      <c r="B17" s="361" t="s">
        <v>550</v>
      </c>
      <c r="C17" s="362">
        <f>C18</f>
        <v>6621.197999999989</v>
      </c>
      <c r="D17" s="362">
        <f>D18</f>
        <v>-11490.504000000015</v>
      </c>
      <c r="E17" s="362">
        <f>E18</f>
        <v>-15080.979999999996</v>
      </c>
    </row>
    <row r="18" spans="1:5" ht="30" customHeight="1">
      <c r="A18" s="360" t="s">
        <v>551</v>
      </c>
      <c r="B18" s="363" t="s">
        <v>552</v>
      </c>
      <c r="C18" s="362">
        <f>'Ведомств. 2021-2023-7'!H545-'Доходы 2021-2023-2'!C75</f>
        <v>6621.197999999989</v>
      </c>
      <c r="D18" s="362">
        <f>'Ведомств. 2021-2023-7'!I545-'Доходы 2021-2023-2'!D75+2040</f>
        <v>-11490.504000000015</v>
      </c>
      <c r="E18" s="362">
        <f>'Ведомств. 2021-2023-7'!J545-'Доходы 2021-2023-2'!E75+4198</f>
        <v>-15080.979999999996</v>
      </c>
    </row>
    <row r="19" spans="1:5" ht="15" customHeight="1">
      <c r="A19" s="455" t="s">
        <v>553</v>
      </c>
      <c r="B19" s="456"/>
      <c r="C19" s="364">
        <f>C18</f>
        <v>6621.197999999989</v>
      </c>
      <c r="D19" s="364">
        <f>D18</f>
        <v>-11490.504000000015</v>
      </c>
      <c r="E19" s="442">
        <f>E18</f>
        <v>-15080.979999999996</v>
      </c>
    </row>
  </sheetData>
  <sheetProtection/>
  <mergeCells count="14">
    <mergeCell ref="A19:B19"/>
    <mergeCell ref="A14:A15"/>
    <mergeCell ref="B14:B15"/>
    <mergeCell ref="A10:E10"/>
    <mergeCell ref="A11:E11"/>
    <mergeCell ref="A12:E12"/>
    <mergeCell ref="C14:E14"/>
    <mergeCell ref="A9:E9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24.7109375" style="132" customWidth="1"/>
    <col min="2" max="2" width="66.7109375" style="132" customWidth="1"/>
    <col min="3" max="5" width="15.7109375" style="132" customWidth="1"/>
    <col min="6" max="7" width="9.140625" style="132" customWidth="1"/>
    <col min="8" max="8" width="9.7109375" style="132" bestFit="1" customWidth="1"/>
    <col min="9" max="16384" width="9.140625" style="132" customWidth="1"/>
  </cols>
  <sheetData>
    <row r="1" spans="1:5" ht="15" customHeight="1">
      <c r="A1" s="476" t="s">
        <v>389</v>
      </c>
      <c r="B1" s="476"/>
      <c r="C1" s="476"/>
      <c r="D1" s="476"/>
      <c r="E1" s="476"/>
    </row>
    <row r="2" spans="1:5" ht="15" customHeight="1">
      <c r="A2" s="476" t="s">
        <v>33</v>
      </c>
      <c r="B2" s="476"/>
      <c r="C2" s="476"/>
      <c r="D2" s="476"/>
      <c r="E2" s="476"/>
    </row>
    <row r="3" spans="1:5" ht="15" customHeight="1">
      <c r="A3" s="476" t="s">
        <v>34</v>
      </c>
      <c r="B3" s="476"/>
      <c r="C3" s="476"/>
      <c r="D3" s="476"/>
      <c r="E3" s="476"/>
    </row>
    <row r="4" spans="1:5" ht="15" customHeight="1">
      <c r="A4" s="476" t="s">
        <v>35</v>
      </c>
      <c r="B4" s="476"/>
      <c r="C4" s="476"/>
      <c r="D4" s="476"/>
      <c r="E4" s="476"/>
    </row>
    <row r="5" spans="1:5" ht="15" customHeight="1">
      <c r="A5" s="476" t="s">
        <v>780</v>
      </c>
      <c r="B5" s="476"/>
      <c r="C5" s="476"/>
      <c r="D5" s="476"/>
      <c r="E5" s="476"/>
    </row>
    <row r="6" ht="15" customHeight="1"/>
    <row r="7" ht="15" customHeight="1"/>
    <row r="8" ht="15" customHeight="1"/>
    <row r="9" spans="1:5" ht="15" customHeight="1">
      <c r="A9" s="475" t="s">
        <v>406</v>
      </c>
      <c r="B9" s="475"/>
      <c r="C9" s="475"/>
      <c r="D9" s="475"/>
      <c r="E9" s="475"/>
    </row>
    <row r="10" spans="1:5" ht="15" customHeight="1">
      <c r="A10" s="475" t="s">
        <v>405</v>
      </c>
      <c r="B10" s="475"/>
      <c r="C10" s="475"/>
      <c r="D10" s="475"/>
      <c r="E10" s="475"/>
    </row>
    <row r="11" spans="1:5" s="133" customFormat="1" ht="15" customHeight="1">
      <c r="A11" s="477" t="s">
        <v>741</v>
      </c>
      <c r="B11" s="477"/>
      <c r="C11" s="477"/>
      <c r="D11" s="477"/>
      <c r="E11" s="477"/>
    </row>
    <row r="12" spans="1:5" s="133" customFormat="1" ht="15" customHeight="1">
      <c r="A12" s="161"/>
      <c r="B12" s="161"/>
      <c r="C12" s="161"/>
      <c r="D12" s="161"/>
      <c r="E12" s="162"/>
    </row>
    <row r="13" spans="1:5" ht="15" customHeight="1">
      <c r="A13" s="465" t="s">
        <v>296</v>
      </c>
      <c r="B13" s="465" t="s">
        <v>297</v>
      </c>
      <c r="C13" s="468" t="s">
        <v>36</v>
      </c>
      <c r="D13" s="469"/>
      <c r="E13" s="470"/>
    </row>
    <row r="14" spans="1:5" ht="15" customHeight="1">
      <c r="A14" s="466"/>
      <c r="B14" s="466"/>
      <c r="C14" s="471"/>
      <c r="D14" s="472"/>
      <c r="E14" s="473"/>
    </row>
    <row r="15" spans="1:5" ht="15" customHeight="1">
      <c r="A15" s="467"/>
      <c r="B15" s="467"/>
      <c r="C15" s="160" t="s">
        <v>404</v>
      </c>
      <c r="D15" s="160" t="s">
        <v>515</v>
      </c>
      <c r="E15" s="160" t="s">
        <v>740</v>
      </c>
    </row>
    <row r="16" spans="1:5" ht="15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</row>
    <row r="17" spans="1:5" ht="15" customHeight="1">
      <c r="A17" s="175" t="s">
        <v>299</v>
      </c>
      <c r="B17" s="179" t="s">
        <v>300</v>
      </c>
      <c r="C17" s="176">
        <f>C18+C20+C22+C24+C27+C29+C36+C39+C43</f>
        <v>66273.852</v>
      </c>
      <c r="D17" s="176">
        <f>D18+D20+D22+D24+D27+D29+D36+D39+D43</f>
        <v>58055</v>
      </c>
      <c r="E17" s="176">
        <f>E18+E20+E22+E24+E27+E29+E36+E39+E43</f>
        <v>62257</v>
      </c>
    </row>
    <row r="18" spans="1:5" ht="15" customHeight="1">
      <c r="A18" s="186" t="s">
        <v>301</v>
      </c>
      <c r="B18" s="187" t="s">
        <v>302</v>
      </c>
      <c r="C18" s="188">
        <f>C19</f>
        <v>17085</v>
      </c>
      <c r="D18" s="188">
        <f>D19</f>
        <v>18162</v>
      </c>
      <c r="E18" s="188">
        <f>E19</f>
        <v>19433</v>
      </c>
    </row>
    <row r="19" spans="1:5" ht="15" customHeight="1">
      <c r="A19" s="163" t="s">
        <v>303</v>
      </c>
      <c r="B19" s="171" t="s">
        <v>304</v>
      </c>
      <c r="C19" s="172">
        <v>17085</v>
      </c>
      <c r="D19" s="172">
        <v>18162</v>
      </c>
      <c r="E19" s="172">
        <v>19433</v>
      </c>
    </row>
    <row r="20" spans="1:5" ht="30" customHeight="1">
      <c r="A20" s="186" t="s">
        <v>305</v>
      </c>
      <c r="B20" s="189" t="s">
        <v>306</v>
      </c>
      <c r="C20" s="188">
        <f>C21</f>
        <v>5000</v>
      </c>
      <c r="D20" s="188">
        <f>D21</f>
        <v>5000</v>
      </c>
      <c r="E20" s="188">
        <f>E21</f>
        <v>5000</v>
      </c>
    </row>
    <row r="21" spans="1:5" ht="30" customHeight="1">
      <c r="A21" s="163" t="s">
        <v>307</v>
      </c>
      <c r="B21" s="167" t="s">
        <v>308</v>
      </c>
      <c r="C21" s="172">
        <v>5000</v>
      </c>
      <c r="D21" s="172">
        <v>5000</v>
      </c>
      <c r="E21" s="172">
        <v>5000</v>
      </c>
    </row>
    <row r="22" spans="1:5" ht="15" customHeight="1" hidden="1">
      <c r="A22" s="186" t="s">
        <v>309</v>
      </c>
      <c r="B22" s="189" t="s">
        <v>310</v>
      </c>
      <c r="C22" s="188">
        <f>C23</f>
        <v>0</v>
      </c>
      <c r="D22" s="188">
        <f>D23</f>
        <v>0</v>
      </c>
      <c r="E22" s="188">
        <f>E23</f>
        <v>0</v>
      </c>
    </row>
    <row r="23" spans="1:5" ht="15" customHeight="1" hidden="1">
      <c r="A23" s="163" t="s">
        <v>311</v>
      </c>
      <c r="B23" s="171" t="s">
        <v>312</v>
      </c>
      <c r="C23" s="172">
        <f>0.5-0.5</f>
        <v>0</v>
      </c>
      <c r="D23" s="172">
        <f>0.5-0.5</f>
        <v>0</v>
      </c>
      <c r="E23" s="172">
        <f>0.5-0.5</f>
        <v>0</v>
      </c>
    </row>
    <row r="24" spans="1:5" ht="15" customHeight="1">
      <c r="A24" s="186" t="s">
        <v>313</v>
      </c>
      <c r="B24" s="187" t="s">
        <v>314</v>
      </c>
      <c r="C24" s="188">
        <f>C25+C26</f>
        <v>14759</v>
      </c>
      <c r="D24" s="188">
        <f>D25+D26</f>
        <v>15083</v>
      </c>
      <c r="E24" s="188">
        <f>E25+E26</f>
        <v>15414</v>
      </c>
    </row>
    <row r="25" spans="1:5" ht="30" customHeight="1">
      <c r="A25" s="163" t="s">
        <v>315</v>
      </c>
      <c r="B25" s="167" t="s">
        <v>316</v>
      </c>
      <c r="C25" s="172">
        <v>1439</v>
      </c>
      <c r="D25" s="172">
        <v>1496</v>
      </c>
      <c r="E25" s="172">
        <v>1556</v>
      </c>
    </row>
    <row r="26" spans="1:5" ht="15" customHeight="1">
      <c r="A26" s="163" t="s">
        <v>317</v>
      </c>
      <c r="B26" s="167" t="s">
        <v>318</v>
      </c>
      <c r="C26" s="172">
        <v>13320</v>
      </c>
      <c r="D26" s="172">
        <v>13587</v>
      </c>
      <c r="E26" s="172">
        <v>13858</v>
      </c>
    </row>
    <row r="27" spans="1:5" ht="15" customHeight="1" hidden="1">
      <c r="A27" s="186" t="s">
        <v>319</v>
      </c>
      <c r="B27" s="189" t="s">
        <v>320</v>
      </c>
      <c r="C27" s="188">
        <f>C28</f>
        <v>0</v>
      </c>
      <c r="D27" s="188">
        <f>D28</f>
        <v>0</v>
      </c>
      <c r="E27" s="188">
        <f>E28</f>
        <v>0</v>
      </c>
    </row>
    <row r="28" spans="1:5" ht="45" customHeight="1" hidden="1">
      <c r="A28" s="163" t="s">
        <v>321</v>
      </c>
      <c r="B28" s="171" t="s">
        <v>322</v>
      </c>
      <c r="C28" s="170">
        <f>14.5-14.5</f>
        <v>0</v>
      </c>
      <c r="D28" s="170">
        <f>14.5-14.5</f>
        <v>0</v>
      </c>
      <c r="E28" s="170">
        <f>14.5-14.5</f>
        <v>0</v>
      </c>
    </row>
    <row r="29" spans="1:5" ht="30" customHeight="1">
      <c r="A29" s="186" t="s">
        <v>323</v>
      </c>
      <c r="B29" s="189" t="s">
        <v>324</v>
      </c>
      <c r="C29" s="188">
        <f>C30+C31+C32+C33+C34+C35</f>
        <v>12716.452</v>
      </c>
      <c r="D29" s="188">
        <f>D30+D31+D32+D33+D34+D35</f>
        <v>12510</v>
      </c>
      <c r="E29" s="188">
        <f>E30+E31+E32+E33+E34+E35</f>
        <v>15510</v>
      </c>
    </row>
    <row r="30" spans="1:5" ht="60" customHeight="1">
      <c r="A30" s="163" t="s">
        <v>325</v>
      </c>
      <c r="B30" s="167" t="s">
        <v>326</v>
      </c>
      <c r="C30" s="172">
        <f>1785</f>
        <v>1785</v>
      </c>
      <c r="D30" s="172">
        <v>2000</v>
      </c>
      <c r="E30" s="172">
        <v>2000</v>
      </c>
    </row>
    <row r="31" spans="1:5" ht="60" customHeight="1">
      <c r="A31" s="163" t="s">
        <v>327</v>
      </c>
      <c r="B31" s="167" t="s">
        <v>328</v>
      </c>
      <c r="C31" s="172">
        <f>150+150+7000+3100</f>
        <v>10400</v>
      </c>
      <c r="D31" s="172">
        <v>10000</v>
      </c>
      <c r="E31" s="172">
        <v>13000</v>
      </c>
    </row>
    <row r="32" spans="1:5" ht="45" customHeight="1" hidden="1">
      <c r="A32" s="163" t="s">
        <v>329</v>
      </c>
      <c r="B32" s="167" t="s">
        <v>330</v>
      </c>
      <c r="C32" s="349">
        <v>0</v>
      </c>
      <c r="D32" s="349">
        <v>0</v>
      </c>
      <c r="E32" s="349">
        <v>0</v>
      </c>
    </row>
    <row r="33" spans="1:5" ht="30" customHeight="1">
      <c r="A33" s="163" t="s">
        <v>331</v>
      </c>
      <c r="B33" s="167" t="s">
        <v>407</v>
      </c>
      <c r="C33" s="172">
        <v>21.452</v>
      </c>
      <c r="D33" s="172">
        <v>0</v>
      </c>
      <c r="E33" s="172">
        <v>0</v>
      </c>
    </row>
    <row r="34" spans="1:5" ht="45" customHeight="1">
      <c r="A34" s="163" t="s">
        <v>332</v>
      </c>
      <c r="B34" s="167" t="s">
        <v>333</v>
      </c>
      <c r="C34" s="172">
        <v>10</v>
      </c>
      <c r="D34" s="172">
        <v>10</v>
      </c>
      <c r="E34" s="172">
        <v>10</v>
      </c>
    </row>
    <row r="35" spans="1:5" ht="60" customHeight="1">
      <c r="A35" s="163" t="s">
        <v>334</v>
      </c>
      <c r="B35" s="167" t="s">
        <v>335</v>
      </c>
      <c r="C35" s="172">
        <v>500</v>
      </c>
      <c r="D35" s="172">
        <v>500</v>
      </c>
      <c r="E35" s="172">
        <v>500</v>
      </c>
    </row>
    <row r="36" spans="1:5" ht="30" customHeight="1">
      <c r="A36" s="186" t="s">
        <v>336</v>
      </c>
      <c r="B36" s="189" t="s">
        <v>483</v>
      </c>
      <c r="C36" s="188">
        <f>C37+C38</f>
        <v>750.4</v>
      </c>
      <c r="D36" s="188">
        <f>D37+D38</f>
        <v>0</v>
      </c>
      <c r="E36" s="188">
        <f>E37+E38</f>
        <v>0</v>
      </c>
    </row>
    <row r="37" spans="1:5" ht="30" customHeight="1">
      <c r="A37" s="173" t="s">
        <v>337</v>
      </c>
      <c r="B37" s="136" t="s">
        <v>338</v>
      </c>
      <c r="C37" s="172">
        <v>750.4</v>
      </c>
      <c r="D37" s="172">
        <v>0</v>
      </c>
      <c r="E37" s="172">
        <v>0</v>
      </c>
    </row>
    <row r="38" spans="1:5" ht="15" customHeight="1" hidden="1">
      <c r="A38" s="173" t="s">
        <v>339</v>
      </c>
      <c r="B38" s="136" t="s">
        <v>340</v>
      </c>
      <c r="C38" s="172">
        <v>0</v>
      </c>
      <c r="D38" s="172">
        <v>0</v>
      </c>
      <c r="E38" s="172">
        <v>0</v>
      </c>
    </row>
    <row r="39" spans="1:5" ht="15" customHeight="1">
      <c r="A39" s="186" t="s">
        <v>341</v>
      </c>
      <c r="B39" s="189" t="s">
        <v>342</v>
      </c>
      <c r="C39" s="188">
        <f>C40+C41+C42</f>
        <v>15963</v>
      </c>
      <c r="D39" s="188">
        <f>D40+D41+D42</f>
        <v>7300</v>
      </c>
      <c r="E39" s="188">
        <f>E40+E41+E42</f>
        <v>6900</v>
      </c>
    </row>
    <row r="40" spans="1:5" ht="75" customHeight="1">
      <c r="A40" s="173" t="s">
        <v>343</v>
      </c>
      <c r="B40" s="174" t="s">
        <v>344</v>
      </c>
      <c r="C40" s="172">
        <f>750+113+20+100</f>
        <v>983</v>
      </c>
      <c r="D40" s="172">
        <v>0</v>
      </c>
      <c r="E40" s="172">
        <v>0</v>
      </c>
    </row>
    <row r="41" spans="1:5" ht="45" customHeight="1">
      <c r="A41" s="163" t="s">
        <v>345</v>
      </c>
      <c r="B41" s="167" t="s">
        <v>346</v>
      </c>
      <c r="C41" s="172">
        <f>150+7500+3000</f>
        <v>10650</v>
      </c>
      <c r="D41" s="172">
        <f>150+3750+3000</f>
        <v>6900</v>
      </c>
      <c r="E41" s="172">
        <f>150+3750+3000</f>
        <v>6900</v>
      </c>
    </row>
    <row r="42" spans="1:5" ht="45" customHeight="1">
      <c r="A42" s="163" t="s">
        <v>347</v>
      </c>
      <c r="B42" s="167" t="s">
        <v>348</v>
      </c>
      <c r="C42" s="172">
        <f>250+550+180+1500+1000+850</f>
        <v>4330</v>
      </c>
      <c r="D42" s="172">
        <v>400</v>
      </c>
      <c r="E42" s="172">
        <v>0</v>
      </c>
    </row>
    <row r="43" spans="1:5" ht="15" customHeight="1" hidden="1">
      <c r="A43" s="186" t="s">
        <v>358</v>
      </c>
      <c r="B43" s="190" t="s">
        <v>359</v>
      </c>
      <c r="C43" s="188">
        <f>C44</f>
        <v>0</v>
      </c>
      <c r="D43" s="188">
        <f>D44</f>
        <v>0</v>
      </c>
      <c r="E43" s="188">
        <f>E44</f>
        <v>0</v>
      </c>
    </row>
    <row r="44" spans="1:5" ht="30" customHeight="1" hidden="1">
      <c r="A44" s="347" t="s">
        <v>360</v>
      </c>
      <c r="B44" s="348" t="s">
        <v>361</v>
      </c>
      <c r="C44" s="349">
        <v>0</v>
      </c>
      <c r="D44" s="349">
        <v>0</v>
      </c>
      <c r="E44" s="349">
        <v>0</v>
      </c>
    </row>
    <row r="45" spans="1:8" ht="15" customHeight="1">
      <c r="A45" s="180" t="s">
        <v>349</v>
      </c>
      <c r="B45" s="179" t="s">
        <v>350</v>
      </c>
      <c r="C45" s="181">
        <f>C46+C73</f>
        <v>43057.600000000006</v>
      </c>
      <c r="D45" s="181">
        <f>D46+D73</f>
        <v>37883.80100000001</v>
      </c>
      <c r="E45" s="181">
        <f>E46+E73</f>
        <v>37379.00000000001</v>
      </c>
      <c r="H45" s="138"/>
    </row>
    <row r="46" spans="1:5" ht="30" customHeight="1">
      <c r="A46" s="182" t="s">
        <v>352</v>
      </c>
      <c r="B46" s="183" t="s">
        <v>353</v>
      </c>
      <c r="C46" s="184">
        <f>C47+C50+C67+C70</f>
        <v>43057.600000000006</v>
      </c>
      <c r="D46" s="184">
        <f>D47+D50+D67+D70</f>
        <v>37883.80100000001</v>
      </c>
      <c r="E46" s="184">
        <f>E47+E50+E67+E70</f>
        <v>37379.00000000001</v>
      </c>
    </row>
    <row r="47" spans="1:5" ht="15" customHeight="1">
      <c r="A47" s="177" t="s">
        <v>479</v>
      </c>
      <c r="B47" s="185" t="s">
        <v>371</v>
      </c>
      <c r="C47" s="178">
        <f>C48+C49</f>
        <v>33437.5</v>
      </c>
      <c r="D47" s="178">
        <f>D48+D49</f>
        <v>35031.4</v>
      </c>
      <c r="E47" s="178">
        <f>E48+E49</f>
        <v>36767.3</v>
      </c>
    </row>
    <row r="48" spans="1:5" ht="30" customHeight="1" hidden="1">
      <c r="A48" s="166" t="s">
        <v>473</v>
      </c>
      <c r="B48" s="167" t="s">
        <v>542</v>
      </c>
      <c r="C48" s="164">
        <f>28602.8+3043.5-31646.3</f>
        <v>0</v>
      </c>
      <c r="D48" s="164">
        <f>30027.7+3193.5-33221.2</f>
        <v>0</v>
      </c>
      <c r="E48" s="164">
        <f>31482.6+3346-34828.6</f>
        <v>0</v>
      </c>
    </row>
    <row r="49" spans="1:5" ht="30" customHeight="1">
      <c r="A49" s="166" t="s">
        <v>531</v>
      </c>
      <c r="B49" s="167" t="s">
        <v>530</v>
      </c>
      <c r="C49" s="164">
        <f>27909.4+5528.1</f>
        <v>33437.5</v>
      </c>
      <c r="D49" s="164">
        <f>29272.5+5758.9</f>
        <v>35031.4</v>
      </c>
      <c r="E49" s="164">
        <f>30758.5+6008.8</f>
        <v>36767.3</v>
      </c>
    </row>
    <row r="50" spans="1:5" ht="30" customHeight="1">
      <c r="A50" s="177" t="s">
        <v>480</v>
      </c>
      <c r="B50" s="185" t="s">
        <v>372</v>
      </c>
      <c r="C50" s="178">
        <f>SUM(C51:C66)</f>
        <v>9018.300000000001</v>
      </c>
      <c r="D50" s="178">
        <f>SUM(D51:D66)</f>
        <v>2250.601</v>
      </c>
      <c r="E50" s="178">
        <f>SUM(E51:E66)</f>
        <v>9.9</v>
      </c>
    </row>
    <row r="51" spans="1:5" ht="60" customHeight="1" hidden="1">
      <c r="A51" s="166" t="s">
        <v>474</v>
      </c>
      <c r="B51" s="167" t="s">
        <v>373</v>
      </c>
      <c r="C51" s="164"/>
      <c r="D51" s="164">
        <v>0</v>
      </c>
      <c r="E51" s="164">
        <v>0</v>
      </c>
    </row>
    <row r="52" spans="1:5" ht="60" customHeight="1" hidden="1">
      <c r="A52" s="166" t="s">
        <v>474</v>
      </c>
      <c r="B52" s="168" t="s">
        <v>392</v>
      </c>
      <c r="C52" s="164"/>
      <c r="D52" s="164">
        <v>0</v>
      </c>
      <c r="E52" s="164">
        <v>0</v>
      </c>
    </row>
    <row r="53" spans="1:5" ht="75" customHeight="1">
      <c r="A53" s="169" t="s">
        <v>475</v>
      </c>
      <c r="B53" s="168" t="s">
        <v>368</v>
      </c>
      <c r="C53" s="164">
        <v>3341.5</v>
      </c>
      <c r="D53" s="164">
        <v>0</v>
      </c>
      <c r="E53" s="164">
        <v>0</v>
      </c>
    </row>
    <row r="54" spans="1:5" ht="90" customHeight="1">
      <c r="A54" s="353" t="s">
        <v>543</v>
      </c>
      <c r="B54" s="353" t="s">
        <v>544</v>
      </c>
      <c r="C54" s="164">
        <v>0</v>
      </c>
      <c r="D54" s="164">
        <f>1686.001</f>
        <v>1686.001</v>
      </c>
      <c r="E54" s="164">
        <v>0</v>
      </c>
    </row>
    <row r="55" spans="1:5" ht="30" customHeight="1" hidden="1">
      <c r="A55" s="169" t="s">
        <v>482</v>
      </c>
      <c r="B55" s="168" t="s">
        <v>487</v>
      </c>
      <c r="C55" s="164"/>
      <c r="D55" s="164">
        <v>0</v>
      </c>
      <c r="E55" s="164">
        <v>0</v>
      </c>
    </row>
    <row r="56" spans="1:5" ht="60" customHeight="1" hidden="1">
      <c r="A56" s="169" t="s">
        <v>476</v>
      </c>
      <c r="B56" s="168" t="s">
        <v>546</v>
      </c>
      <c r="C56" s="164">
        <v>0</v>
      </c>
      <c r="D56" s="164">
        <v>0</v>
      </c>
      <c r="E56" s="164">
        <v>0</v>
      </c>
    </row>
    <row r="57" spans="1:5" ht="90" customHeight="1">
      <c r="A57" s="169" t="s">
        <v>476</v>
      </c>
      <c r="B57" s="168" t="s">
        <v>764</v>
      </c>
      <c r="C57" s="164">
        <v>2943</v>
      </c>
      <c r="D57" s="164">
        <v>0</v>
      </c>
      <c r="E57" s="164">
        <v>0</v>
      </c>
    </row>
    <row r="58" spans="1:5" ht="60" customHeight="1" hidden="1">
      <c r="A58" s="169" t="s">
        <v>476</v>
      </c>
      <c r="B58" s="168" t="s">
        <v>394</v>
      </c>
      <c r="C58" s="164">
        <v>0</v>
      </c>
      <c r="D58" s="164">
        <v>0</v>
      </c>
      <c r="E58" s="164">
        <v>0</v>
      </c>
    </row>
    <row r="59" spans="1:5" ht="30" customHeight="1" hidden="1">
      <c r="A59" s="169" t="s">
        <v>476</v>
      </c>
      <c r="B59" s="168" t="s">
        <v>395</v>
      </c>
      <c r="C59" s="164">
        <v>0</v>
      </c>
      <c r="D59" s="164">
        <v>0</v>
      </c>
      <c r="E59" s="164">
        <v>0</v>
      </c>
    </row>
    <row r="60" spans="1:5" ht="75" customHeight="1">
      <c r="A60" s="169" t="s">
        <v>476</v>
      </c>
      <c r="B60" s="168" t="s">
        <v>403</v>
      </c>
      <c r="C60" s="164">
        <v>2118.7</v>
      </c>
      <c r="D60" s="164">
        <v>0</v>
      </c>
      <c r="E60" s="164">
        <v>0</v>
      </c>
    </row>
    <row r="61" spans="1:5" ht="30" customHeight="1">
      <c r="A61" s="169" t="s">
        <v>476</v>
      </c>
      <c r="B61" s="168" t="s">
        <v>536</v>
      </c>
      <c r="C61" s="164">
        <v>600</v>
      </c>
      <c r="D61" s="164">
        <v>0</v>
      </c>
      <c r="E61" s="164">
        <v>0</v>
      </c>
    </row>
    <row r="62" spans="1:5" ht="30" customHeight="1">
      <c r="A62" s="169" t="s">
        <v>476</v>
      </c>
      <c r="B62" s="168" t="s">
        <v>558</v>
      </c>
      <c r="C62" s="164">
        <v>0</v>
      </c>
      <c r="D62" s="164">
        <v>552</v>
      </c>
      <c r="E62" s="164">
        <v>0</v>
      </c>
    </row>
    <row r="63" spans="1:5" ht="30" customHeight="1" hidden="1">
      <c r="A63" s="169" t="s">
        <v>476</v>
      </c>
      <c r="B63" s="168" t="s">
        <v>694</v>
      </c>
      <c r="C63" s="164">
        <v>0</v>
      </c>
      <c r="D63" s="164">
        <v>0</v>
      </c>
      <c r="E63" s="164">
        <v>0</v>
      </c>
    </row>
    <row r="64" spans="1:5" ht="30" customHeight="1">
      <c r="A64" s="169" t="s">
        <v>476</v>
      </c>
      <c r="B64" s="168" t="s">
        <v>746</v>
      </c>
      <c r="C64" s="164">
        <v>15.1</v>
      </c>
      <c r="D64" s="164">
        <v>12.6</v>
      </c>
      <c r="E64" s="164">
        <v>9.9</v>
      </c>
    </row>
    <row r="65" spans="1:5" ht="45" customHeight="1" hidden="1">
      <c r="A65" s="169" t="s">
        <v>476</v>
      </c>
      <c r="B65" s="168" t="s">
        <v>401</v>
      </c>
      <c r="C65" s="164">
        <v>0</v>
      </c>
      <c r="D65" s="164">
        <v>0</v>
      </c>
      <c r="E65" s="164">
        <v>0</v>
      </c>
    </row>
    <row r="66" spans="1:5" ht="45" customHeight="1" hidden="1">
      <c r="A66" s="169" t="s">
        <v>476</v>
      </c>
      <c r="B66" s="168" t="s">
        <v>402</v>
      </c>
      <c r="C66" s="164">
        <v>0</v>
      </c>
      <c r="D66" s="164">
        <v>0</v>
      </c>
      <c r="E66" s="164">
        <v>0</v>
      </c>
    </row>
    <row r="67" spans="1:5" ht="15" customHeight="1">
      <c r="A67" s="177" t="s">
        <v>484</v>
      </c>
      <c r="B67" s="185" t="s">
        <v>374</v>
      </c>
      <c r="C67" s="178">
        <f>C69+C68</f>
        <v>601.8000000000001</v>
      </c>
      <c r="D67" s="178">
        <f>D69+D68</f>
        <v>601.8000000000001</v>
      </c>
      <c r="E67" s="178">
        <f>E69+E68</f>
        <v>601.8000000000001</v>
      </c>
    </row>
    <row r="68" spans="1:5" ht="60" customHeight="1">
      <c r="A68" s="166" t="s">
        <v>477</v>
      </c>
      <c r="B68" s="167" t="s">
        <v>393</v>
      </c>
      <c r="C68" s="164">
        <v>7.1</v>
      </c>
      <c r="D68" s="164">
        <v>7.1</v>
      </c>
      <c r="E68" s="164">
        <v>7.1</v>
      </c>
    </row>
    <row r="69" spans="1:5" ht="30" customHeight="1">
      <c r="A69" s="166" t="s">
        <v>478</v>
      </c>
      <c r="B69" s="167" t="s">
        <v>354</v>
      </c>
      <c r="C69" s="164">
        <f>543.2+51.5</f>
        <v>594.7</v>
      </c>
      <c r="D69" s="164">
        <f>571.5+23.2</f>
        <v>594.7</v>
      </c>
      <c r="E69" s="164">
        <v>594.7</v>
      </c>
    </row>
    <row r="70" spans="1:5" ht="15" customHeight="1" hidden="1">
      <c r="A70" s="177" t="s">
        <v>485</v>
      </c>
      <c r="B70" s="185" t="s">
        <v>222</v>
      </c>
      <c r="C70" s="178">
        <f>C71+C72</f>
        <v>0</v>
      </c>
      <c r="D70" s="178">
        <f>D71+D72</f>
        <v>0</v>
      </c>
      <c r="E70" s="178">
        <f>E71+E72</f>
        <v>0</v>
      </c>
    </row>
    <row r="71" spans="1:5" ht="45" customHeight="1" hidden="1">
      <c r="A71" s="166" t="s">
        <v>486</v>
      </c>
      <c r="B71" s="167" t="s">
        <v>355</v>
      </c>
      <c r="C71" s="165">
        <v>0</v>
      </c>
      <c r="D71" s="165">
        <v>0</v>
      </c>
      <c r="E71" s="165">
        <v>0</v>
      </c>
    </row>
    <row r="72" spans="1:5" ht="90" customHeight="1" hidden="1">
      <c r="A72" s="166" t="s">
        <v>512</v>
      </c>
      <c r="B72" s="167" t="s">
        <v>555</v>
      </c>
      <c r="C72" s="165">
        <v>0</v>
      </c>
      <c r="D72" s="165">
        <v>0</v>
      </c>
      <c r="E72" s="165">
        <v>0</v>
      </c>
    </row>
    <row r="73" spans="1:5" ht="15" customHeight="1" hidden="1">
      <c r="A73" s="182" t="s">
        <v>356</v>
      </c>
      <c r="B73" s="183" t="s">
        <v>357</v>
      </c>
      <c r="C73" s="184">
        <f>C74</f>
        <v>0</v>
      </c>
      <c r="D73" s="184">
        <f>D74</f>
        <v>0</v>
      </c>
      <c r="E73" s="184">
        <f>E74</f>
        <v>0</v>
      </c>
    </row>
    <row r="74" spans="1:5" ht="30" customHeight="1" hidden="1">
      <c r="A74" s="166" t="s">
        <v>510</v>
      </c>
      <c r="B74" s="167" t="s">
        <v>511</v>
      </c>
      <c r="C74" s="164">
        <v>0</v>
      </c>
      <c r="D74" s="164">
        <v>0</v>
      </c>
      <c r="E74" s="164">
        <v>0</v>
      </c>
    </row>
    <row r="75" spans="1:5" ht="15" customHeight="1">
      <c r="A75" s="474" t="s">
        <v>351</v>
      </c>
      <c r="B75" s="474"/>
      <c r="C75" s="191">
        <f>C17+C45</f>
        <v>109331.452</v>
      </c>
      <c r="D75" s="191">
        <f>D17+D45</f>
        <v>95938.801</v>
      </c>
      <c r="E75" s="191">
        <f>E17+E45</f>
        <v>99636</v>
      </c>
    </row>
    <row r="76" spans="3:5" ht="12.75">
      <c r="C76" s="135"/>
      <c r="D76" s="135"/>
      <c r="E76" s="135"/>
    </row>
    <row r="77" spans="3:5" ht="12.75">
      <c r="C77" s="139"/>
      <c r="D77" s="139"/>
      <c r="E77" s="139"/>
    </row>
    <row r="78" spans="3:5" ht="12.75">
      <c r="C78" s="135"/>
      <c r="D78" s="135"/>
      <c r="E78" s="135"/>
    </row>
    <row r="79" spans="3:5" ht="12.75">
      <c r="C79" s="135"/>
      <c r="D79" s="135"/>
      <c r="E79" s="135"/>
    </row>
    <row r="80" spans="2:5" ht="12.75">
      <c r="B80" s="137"/>
      <c r="C80" s="135"/>
      <c r="D80" s="135"/>
      <c r="E80" s="135"/>
    </row>
    <row r="81" spans="3:5" ht="12.75">
      <c r="C81" s="135"/>
      <c r="D81" s="135"/>
      <c r="E81" s="135"/>
    </row>
  </sheetData>
  <sheetProtection/>
  <mergeCells count="12">
    <mergeCell ref="A11:E11"/>
    <mergeCell ref="A9:E9"/>
    <mergeCell ref="A13:A15"/>
    <mergeCell ref="B13:B15"/>
    <mergeCell ref="C13:E14"/>
    <mergeCell ref="A75:B75"/>
    <mergeCell ref="A10:E10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.7109375" style="426" customWidth="1"/>
    <col min="2" max="2" width="43.7109375" style="426" customWidth="1"/>
    <col min="3" max="5" width="11.7109375" style="426" customWidth="1"/>
    <col min="6" max="16384" width="9.140625" style="426" customWidth="1"/>
  </cols>
  <sheetData>
    <row r="1" spans="1:5" ht="15" customHeight="1">
      <c r="A1" s="492" t="s">
        <v>537</v>
      </c>
      <c r="B1" s="493"/>
      <c r="C1" s="493"/>
      <c r="D1" s="493"/>
      <c r="E1" s="493"/>
    </row>
    <row r="2" spans="1:5" ht="15" customHeight="1">
      <c r="A2" s="492" t="s">
        <v>33</v>
      </c>
      <c r="B2" s="493"/>
      <c r="C2" s="493"/>
      <c r="D2" s="493"/>
      <c r="E2" s="493"/>
    </row>
    <row r="3" spans="1:5" ht="15" customHeight="1">
      <c r="A3" s="492" t="s">
        <v>34</v>
      </c>
      <c r="B3" s="493"/>
      <c r="C3" s="493"/>
      <c r="D3" s="493"/>
      <c r="E3" s="493"/>
    </row>
    <row r="4" spans="1:5" ht="15" customHeight="1">
      <c r="A4" s="492" t="s">
        <v>35</v>
      </c>
      <c r="B4" s="493"/>
      <c r="C4" s="493"/>
      <c r="D4" s="493"/>
      <c r="E4" s="493"/>
    </row>
    <row r="5" spans="1:5" ht="15" customHeight="1">
      <c r="A5" s="476" t="s">
        <v>780</v>
      </c>
      <c r="B5" s="493"/>
      <c r="C5" s="493"/>
      <c r="D5" s="493"/>
      <c r="E5" s="493"/>
    </row>
    <row r="6" spans="3:5" ht="15" customHeight="1">
      <c r="C6" s="366"/>
      <c r="D6" s="428"/>
      <c r="E6" s="428"/>
    </row>
    <row r="7" spans="3:5" ht="15" customHeight="1">
      <c r="C7" s="366"/>
      <c r="D7" s="428"/>
      <c r="E7" s="428"/>
    </row>
    <row r="8" ht="15" customHeight="1">
      <c r="E8" s="429" t="s">
        <v>37</v>
      </c>
    </row>
    <row r="9" spans="1:5" ht="15" customHeight="1">
      <c r="A9" s="475" t="s">
        <v>725</v>
      </c>
      <c r="B9" s="475"/>
      <c r="C9" s="475"/>
      <c r="D9" s="475"/>
      <c r="E9" s="475"/>
    </row>
    <row r="10" spans="1:5" ht="15" customHeight="1">
      <c r="A10" s="475" t="s">
        <v>726</v>
      </c>
      <c r="B10" s="475"/>
      <c r="C10" s="475"/>
      <c r="D10" s="475"/>
      <c r="E10" s="475"/>
    </row>
    <row r="11" spans="1:5" ht="15" customHeight="1">
      <c r="A11" s="475" t="s">
        <v>35</v>
      </c>
      <c r="B11" s="475"/>
      <c r="C11" s="475"/>
      <c r="D11" s="475"/>
      <c r="E11" s="475"/>
    </row>
    <row r="12" spans="1:5" ht="15" customHeight="1">
      <c r="A12" s="475" t="s">
        <v>727</v>
      </c>
      <c r="B12" s="475"/>
      <c r="C12" s="475"/>
      <c r="D12" s="475"/>
      <c r="E12" s="475"/>
    </row>
    <row r="13" spans="1:5" ht="15" customHeight="1">
      <c r="A13" s="475" t="s">
        <v>742</v>
      </c>
      <c r="B13" s="475"/>
      <c r="C13" s="475"/>
      <c r="D13" s="475"/>
      <c r="E13" s="475"/>
    </row>
    <row r="14" spans="1:5" ht="15" customHeight="1">
      <c r="A14" s="427"/>
      <c r="B14" s="430"/>
      <c r="C14" s="430"/>
      <c r="D14" s="430"/>
      <c r="E14" s="427"/>
    </row>
    <row r="15" spans="1:5" s="387" customFormat="1" ht="30" customHeight="1">
      <c r="A15" s="431" t="s">
        <v>38</v>
      </c>
      <c r="B15" s="480" t="s">
        <v>728</v>
      </c>
      <c r="C15" s="481"/>
      <c r="D15" s="482"/>
      <c r="E15" s="433" t="s">
        <v>729</v>
      </c>
    </row>
    <row r="16" spans="1:5" s="387" customFormat="1" ht="15" customHeight="1">
      <c r="A16" s="431">
        <v>1</v>
      </c>
      <c r="B16" s="480">
        <v>2</v>
      </c>
      <c r="C16" s="483"/>
      <c r="D16" s="484"/>
      <c r="E16" s="433">
        <v>3</v>
      </c>
    </row>
    <row r="17" spans="1:5" ht="45" customHeight="1">
      <c r="A17" s="432">
        <v>1</v>
      </c>
      <c r="B17" s="485" t="s">
        <v>218</v>
      </c>
      <c r="C17" s="486"/>
      <c r="D17" s="487"/>
      <c r="E17" s="434">
        <v>343.4</v>
      </c>
    </row>
    <row r="18" spans="1:5" ht="45" customHeight="1">
      <c r="A18" s="432">
        <v>2</v>
      </c>
      <c r="B18" s="485" t="s">
        <v>226</v>
      </c>
      <c r="C18" s="486"/>
      <c r="D18" s="487"/>
      <c r="E18" s="434">
        <v>70.075</v>
      </c>
    </row>
    <row r="19" spans="1:5" ht="45" customHeight="1">
      <c r="A19" s="432">
        <v>3</v>
      </c>
      <c r="B19" s="485" t="s">
        <v>228</v>
      </c>
      <c r="C19" s="486"/>
      <c r="D19" s="487"/>
      <c r="E19" s="434">
        <v>280.517</v>
      </c>
    </row>
    <row r="20" spans="1:5" ht="15" customHeight="1">
      <c r="A20" s="488" t="s">
        <v>730</v>
      </c>
      <c r="B20" s="489"/>
      <c r="C20" s="490"/>
      <c r="D20" s="491"/>
      <c r="E20" s="435">
        <f>SUM(E17:E19)</f>
        <v>693.992</v>
      </c>
    </row>
    <row r="21" spans="1:256" s="356" customFormat="1" ht="12" customHeight="1">
      <c r="A21" s="426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426"/>
      <c r="CP21" s="426"/>
      <c r="CQ21" s="426"/>
      <c r="CR21" s="426"/>
      <c r="CS21" s="426"/>
      <c r="CT21" s="426"/>
      <c r="CU21" s="426"/>
      <c r="CV21" s="426"/>
      <c r="CW21" s="426"/>
      <c r="CX21" s="426"/>
      <c r="CY21" s="426"/>
      <c r="CZ21" s="426"/>
      <c r="DA21" s="426"/>
      <c r="DB21" s="426"/>
      <c r="DC21" s="426"/>
      <c r="DD21" s="426"/>
      <c r="DE21" s="426"/>
      <c r="DF21" s="426"/>
      <c r="DG21" s="426"/>
      <c r="DH21" s="426"/>
      <c r="DI21" s="426"/>
      <c r="DJ21" s="426"/>
      <c r="DK21" s="426"/>
      <c r="DL21" s="426"/>
      <c r="DM21" s="426"/>
      <c r="DN21" s="426"/>
      <c r="DO21" s="426"/>
      <c r="DP21" s="426"/>
      <c r="DQ21" s="426"/>
      <c r="DR21" s="426"/>
      <c r="DS21" s="426"/>
      <c r="DT21" s="426"/>
      <c r="DU21" s="426"/>
      <c r="DV21" s="426"/>
      <c r="DW21" s="426"/>
      <c r="DX21" s="426"/>
      <c r="DY21" s="426"/>
      <c r="DZ21" s="426"/>
      <c r="EA21" s="426"/>
      <c r="EB21" s="426"/>
      <c r="EC21" s="426"/>
      <c r="ED21" s="426"/>
      <c r="EE21" s="426"/>
      <c r="EF21" s="426"/>
      <c r="EG21" s="426"/>
      <c r="EH21" s="426"/>
      <c r="EI21" s="426"/>
      <c r="EJ21" s="426"/>
      <c r="EK21" s="426"/>
      <c r="EL21" s="426"/>
      <c r="EM21" s="426"/>
      <c r="EN21" s="426"/>
      <c r="EO21" s="426"/>
      <c r="EP21" s="426"/>
      <c r="EQ21" s="426"/>
      <c r="ER21" s="426"/>
      <c r="ES21" s="426"/>
      <c r="ET21" s="426"/>
      <c r="EU21" s="426"/>
      <c r="EV21" s="426"/>
      <c r="EW21" s="426"/>
      <c r="EX21" s="426"/>
      <c r="EY21" s="426"/>
      <c r="EZ21" s="426"/>
      <c r="FA21" s="426"/>
      <c r="FB21" s="426"/>
      <c r="FC21" s="426"/>
      <c r="FD21" s="426"/>
      <c r="FE21" s="426"/>
      <c r="FF21" s="426"/>
      <c r="FG21" s="426"/>
      <c r="FH21" s="426"/>
      <c r="FI21" s="426"/>
      <c r="FJ21" s="426"/>
      <c r="FK21" s="426"/>
      <c r="FL21" s="426"/>
      <c r="FM21" s="426"/>
      <c r="FN21" s="426"/>
      <c r="FO21" s="426"/>
      <c r="FP21" s="426"/>
      <c r="FQ21" s="426"/>
      <c r="FR21" s="426"/>
      <c r="FS21" s="426"/>
      <c r="FT21" s="426"/>
      <c r="FU21" s="426"/>
      <c r="FV21" s="426"/>
      <c r="FW21" s="426"/>
      <c r="FX21" s="426"/>
      <c r="FY21" s="426"/>
      <c r="FZ21" s="426"/>
      <c r="GA21" s="426"/>
      <c r="GB21" s="426"/>
      <c r="GC21" s="426"/>
      <c r="GD21" s="426"/>
      <c r="GE21" s="426"/>
      <c r="GF21" s="426"/>
      <c r="GG21" s="426"/>
      <c r="GH21" s="426"/>
      <c r="GI21" s="426"/>
      <c r="GJ21" s="426"/>
      <c r="GK21" s="426"/>
      <c r="GL21" s="426"/>
      <c r="GM21" s="426"/>
      <c r="GN21" s="426"/>
      <c r="GO21" s="426"/>
      <c r="GP21" s="426"/>
      <c r="GQ21" s="426"/>
      <c r="GR21" s="426"/>
      <c r="GS21" s="426"/>
      <c r="GT21" s="426"/>
      <c r="GU21" s="426"/>
      <c r="GV21" s="426"/>
      <c r="GW21" s="426"/>
      <c r="GX21" s="426"/>
      <c r="GY21" s="426"/>
      <c r="GZ21" s="426"/>
      <c r="HA21" s="426"/>
      <c r="HB21" s="426"/>
      <c r="HC21" s="426"/>
      <c r="HD21" s="426"/>
      <c r="HE21" s="426"/>
      <c r="HF21" s="426"/>
      <c r="HG21" s="426"/>
      <c r="HH21" s="426"/>
      <c r="HI21" s="426"/>
      <c r="HJ21" s="426"/>
      <c r="HK21" s="426"/>
      <c r="HL21" s="426"/>
      <c r="HM21" s="426"/>
      <c r="HN21" s="426"/>
      <c r="HO21" s="426"/>
      <c r="HP21" s="426"/>
      <c r="HQ21" s="426"/>
      <c r="HR21" s="426"/>
      <c r="HS21" s="426"/>
      <c r="HT21" s="426"/>
      <c r="HU21" s="426"/>
      <c r="HV21" s="426"/>
      <c r="HW21" s="426"/>
      <c r="HX21" s="426"/>
      <c r="HY21" s="426"/>
      <c r="HZ21" s="426"/>
      <c r="IA21" s="426"/>
      <c r="IB21" s="426"/>
      <c r="IC21" s="426"/>
      <c r="ID21" s="426"/>
      <c r="IE21" s="426"/>
      <c r="IF21" s="426"/>
      <c r="IG21" s="426"/>
      <c r="IH21" s="426"/>
      <c r="II21" s="426"/>
      <c r="IJ21" s="426"/>
      <c r="IK21" s="426"/>
      <c r="IL21" s="426"/>
      <c r="IM21" s="426"/>
      <c r="IN21" s="426"/>
      <c r="IO21" s="426"/>
      <c r="IP21" s="426"/>
      <c r="IQ21" s="426"/>
      <c r="IR21" s="426"/>
      <c r="IS21" s="426"/>
      <c r="IT21" s="426"/>
      <c r="IU21" s="426"/>
      <c r="IV21" s="426"/>
    </row>
    <row r="22" spans="1:5" ht="12" customHeight="1">
      <c r="A22" s="436"/>
      <c r="B22" s="478"/>
      <c r="C22" s="478"/>
      <c r="D22" s="478"/>
      <c r="E22" s="478"/>
    </row>
    <row r="23" spans="1:5" ht="12" customHeight="1">
      <c r="A23" s="436"/>
      <c r="B23" s="479"/>
      <c r="C23" s="479"/>
      <c r="D23" s="479"/>
      <c r="E23" s="479"/>
    </row>
    <row r="24" ht="12" customHeight="1">
      <c r="A24" s="437"/>
    </row>
  </sheetData>
  <sheetProtection/>
  <mergeCells count="18">
    <mergeCell ref="A10:E10"/>
    <mergeCell ref="A11:E11"/>
    <mergeCell ref="A1:E1"/>
    <mergeCell ref="A2:E2"/>
    <mergeCell ref="A3:E3"/>
    <mergeCell ref="A4:E4"/>
    <mergeCell ref="A5:E5"/>
    <mergeCell ref="A9:E9"/>
    <mergeCell ref="A12:E12"/>
    <mergeCell ref="A13:E13"/>
    <mergeCell ref="B22:E22"/>
    <mergeCell ref="B23:E23"/>
    <mergeCell ref="B15:D15"/>
    <mergeCell ref="B16:D16"/>
    <mergeCell ref="B17:D17"/>
    <mergeCell ref="B18:D18"/>
    <mergeCell ref="B19:D19"/>
    <mergeCell ref="A20:D20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14.7109375" style="368" customWidth="1"/>
    <col min="2" max="2" width="20.7109375" style="368" customWidth="1"/>
    <col min="3" max="3" width="68.140625" style="369" customWidth="1"/>
    <col min="4" max="4" width="15.28125" style="369" customWidth="1"/>
    <col min="5" max="16384" width="9.140625" style="369" customWidth="1"/>
  </cols>
  <sheetData>
    <row r="1" spans="3:4" ht="15" customHeight="1">
      <c r="C1" s="367" t="s">
        <v>538</v>
      </c>
      <c r="D1" s="370"/>
    </row>
    <row r="2" spans="3:4" ht="15" customHeight="1">
      <c r="C2" s="367" t="s">
        <v>33</v>
      </c>
      <c r="D2" s="370"/>
    </row>
    <row r="3" spans="3:4" ht="15" customHeight="1">
      <c r="C3" s="367" t="s">
        <v>34</v>
      </c>
      <c r="D3" s="370"/>
    </row>
    <row r="4" spans="3:4" ht="15" customHeight="1">
      <c r="C4" s="367" t="s">
        <v>35</v>
      </c>
      <c r="D4" s="370"/>
    </row>
    <row r="5" ht="15" customHeight="1">
      <c r="C5" s="367" t="s">
        <v>780</v>
      </c>
    </row>
    <row r="6" ht="15" customHeight="1">
      <c r="C6" s="367"/>
    </row>
    <row r="7" ht="15" customHeight="1">
      <c r="C7" s="367"/>
    </row>
    <row r="8" ht="15" customHeight="1">
      <c r="C8" s="366"/>
    </row>
    <row r="9" spans="1:4" ht="15" customHeight="1">
      <c r="A9" s="494" t="s">
        <v>561</v>
      </c>
      <c r="B9" s="494"/>
      <c r="C9" s="494"/>
      <c r="D9" s="371"/>
    </row>
    <row r="10" spans="1:4" ht="15" customHeight="1">
      <c r="A10" s="494" t="s">
        <v>562</v>
      </c>
      <c r="B10" s="494"/>
      <c r="C10" s="494"/>
      <c r="D10" s="371"/>
    </row>
    <row r="11" spans="1:4" ht="15" customHeight="1">
      <c r="A11" s="372"/>
      <c r="B11" s="372"/>
      <c r="C11" s="372"/>
      <c r="D11" s="371"/>
    </row>
    <row r="12" spans="1:3" ht="15" customHeight="1">
      <c r="A12" s="495" t="s">
        <v>563</v>
      </c>
      <c r="B12" s="496"/>
      <c r="C12" s="497" t="s">
        <v>564</v>
      </c>
    </row>
    <row r="13" spans="1:3" s="374" customFormat="1" ht="45" customHeight="1">
      <c r="A13" s="373" t="s">
        <v>565</v>
      </c>
      <c r="B13" s="373" t="s">
        <v>566</v>
      </c>
      <c r="C13" s="498"/>
    </row>
    <row r="14" spans="1:3" s="374" customFormat="1" ht="15" customHeight="1">
      <c r="A14" s="373" t="s">
        <v>39</v>
      </c>
      <c r="B14" s="373" t="s">
        <v>40</v>
      </c>
      <c r="C14" s="375">
        <v>3</v>
      </c>
    </row>
    <row r="15" spans="1:3" s="374" customFormat="1" ht="15" customHeight="1">
      <c r="A15" s="376" t="s">
        <v>41</v>
      </c>
      <c r="B15" s="499" t="s">
        <v>42</v>
      </c>
      <c r="C15" s="500"/>
    </row>
    <row r="16" spans="1:3" s="380" customFormat="1" ht="60" customHeight="1">
      <c r="A16" s="377" t="s">
        <v>41</v>
      </c>
      <c r="B16" s="378" t="s">
        <v>321</v>
      </c>
      <c r="C16" s="379" t="s">
        <v>567</v>
      </c>
    </row>
    <row r="17" spans="1:3" s="380" customFormat="1" ht="30" customHeight="1">
      <c r="A17" s="377" t="s">
        <v>41</v>
      </c>
      <c r="B17" s="378" t="s">
        <v>568</v>
      </c>
      <c r="C17" s="379" t="s">
        <v>569</v>
      </c>
    </row>
    <row r="18" spans="1:3" s="380" customFormat="1" ht="60" customHeight="1">
      <c r="A18" s="377" t="s">
        <v>41</v>
      </c>
      <c r="B18" s="378" t="s">
        <v>325</v>
      </c>
      <c r="C18" s="379" t="s">
        <v>326</v>
      </c>
    </row>
    <row r="19" spans="1:3" s="380" customFormat="1" ht="60" customHeight="1">
      <c r="A19" s="377" t="s">
        <v>41</v>
      </c>
      <c r="B19" s="378" t="s">
        <v>327</v>
      </c>
      <c r="C19" s="379" t="s">
        <v>328</v>
      </c>
    </row>
    <row r="20" spans="1:3" s="380" customFormat="1" ht="45" customHeight="1">
      <c r="A20" s="377" t="s">
        <v>41</v>
      </c>
      <c r="B20" s="378" t="s">
        <v>329</v>
      </c>
      <c r="C20" s="379" t="s">
        <v>330</v>
      </c>
    </row>
    <row r="21" spans="1:3" ht="30" customHeight="1">
      <c r="A21" s="377" t="s">
        <v>41</v>
      </c>
      <c r="B21" s="378" t="s">
        <v>331</v>
      </c>
      <c r="C21" s="379" t="s">
        <v>407</v>
      </c>
    </row>
    <row r="22" spans="1:3" ht="90" customHeight="1">
      <c r="A22" s="377" t="s">
        <v>41</v>
      </c>
      <c r="B22" s="378" t="s">
        <v>570</v>
      </c>
      <c r="C22" s="379" t="s">
        <v>571</v>
      </c>
    </row>
    <row r="23" spans="1:3" ht="75" customHeight="1">
      <c r="A23" s="377" t="s">
        <v>41</v>
      </c>
      <c r="B23" s="378" t="s">
        <v>572</v>
      </c>
      <c r="C23" s="379" t="s">
        <v>573</v>
      </c>
    </row>
    <row r="24" spans="1:3" ht="45" customHeight="1">
      <c r="A24" s="377" t="s">
        <v>41</v>
      </c>
      <c r="B24" s="378" t="s">
        <v>332</v>
      </c>
      <c r="C24" s="379" t="s">
        <v>333</v>
      </c>
    </row>
    <row r="25" spans="1:3" ht="60" customHeight="1">
      <c r="A25" s="377" t="s">
        <v>41</v>
      </c>
      <c r="B25" s="378" t="s">
        <v>334</v>
      </c>
      <c r="C25" s="379" t="s">
        <v>335</v>
      </c>
    </row>
    <row r="26" spans="1:3" ht="30" customHeight="1">
      <c r="A26" s="377" t="s">
        <v>41</v>
      </c>
      <c r="B26" s="378" t="s">
        <v>337</v>
      </c>
      <c r="C26" s="379" t="s">
        <v>338</v>
      </c>
    </row>
    <row r="27" spans="1:3" ht="15" customHeight="1">
      <c r="A27" s="377" t="s">
        <v>41</v>
      </c>
      <c r="B27" s="378" t="s">
        <v>339</v>
      </c>
      <c r="C27" s="379" t="s">
        <v>574</v>
      </c>
    </row>
    <row r="28" spans="1:3" ht="15" customHeight="1">
      <c r="A28" s="377" t="s">
        <v>41</v>
      </c>
      <c r="B28" s="378" t="s">
        <v>575</v>
      </c>
      <c r="C28" s="379" t="s">
        <v>576</v>
      </c>
    </row>
    <row r="29" spans="1:3" ht="60" customHeight="1">
      <c r="A29" s="377" t="s">
        <v>41</v>
      </c>
      <c r="B29" s="378" t="s">
        <v>577</v>
      </c>
      <c r="C29" s="379" t="s">
        <v>578</v>
      </c>
    </row>
    <row r="30" spans="1:3" ht="60" customHeight="1">
      <c r="A30" s="377" t="s">
        <v>41</v>
      </c>
      <c r="B30" s="378" t="s">
        <v>343</v>
      </c>
      <c r="C30" s="379" t="s">
        <v>344</v>
      </c>
    </row>
    <row r="31" spans="1:3" ht="60" customHeight="1">
      <c r="A31" s="377" t="s">
        <v>41</v>
      </c>
      <c r="B31" s="378" t="s">
        <v>579</v>
      </c>
      <c r="C31" s="379" t="s">
        <v>580</v>
      </c>
    </row>
    <row r="32" spans="1:3" ht="75" customHeight="1">
      <c r="A32" s="377" t="s">
        <v>41</v>
      </c>
      <c r="B32" s="378" t="s">
        <v>581</v>
      </c>
      <c r="C32" s="379" t="s">
        <v>582</v>
      </c>
    </row>
    <row r="33" spans="1:3" ht="30" customHeight="1">
      <c r="A33" s="377" t="s">
        <v>41</v>
      </c>
      <c r="B33" s="378" t="s">
        <v>583</v>
      </c>
      <c r="C33" s="379" t="s">
        <v>584</v>
      </c>
    </row>
    <row r="34" spans="1:3" ht="30" customHeight="1">
      <c r="A34" s="377" t="s">
        <v>41</v>
      </c>
      <c r="B34" s="378" t="s">
        <v>345</v>
      </c>
      <c r="C34" s="379" t="s">
        <v>346</v>
      </c>
    </row>
    <row r="35" spans="1:3" ht="45" customHeight="1">
      <c r="A35" s="377" t="s">
        <v>41</v>
      </c>
      <c r="B35" s="378" t="s">
        <v>347</v>
      </c>
      <c r="C35" s="379" t="s">
        <v>348</v>
      </c>
    </row>
    <row r="36" spans="1:3" ht="30" customHeight="1">
      <c r="A36" s="377" t="s">
        <v>41</v>
      </c>
      <c r="B36" s="378" t="s">
        <v>585</v>
      </c>
      <c r="C36" s="379" t="s">
        <v>586</v>
      </c>
    </row>
    <row r="37" spans="1:3" ht="75" customHeight="1">
      <c r="A37" s="377" t="s">
        <v>41</v>
      </c>
      <c r="B37" s="378" t="s">
        <v>587</v>
      </c>
      <c r="C37" s="379" t="s">
        <v>588</v>
      </c>
    </row>
    <row r="38" spans="1:3" ht="60" customHeight="1">
      <c r="A38" s="377" t="s">
        <v>41</v>
      </c>
      <c r="B38" s="378" t="s">
        <v>589</v>
      </c>
      <c r="C38" s="379" t="s">
        <v>590</v>
      </c>
    </row>
    <row r="39" spans="1:3" ht="60" customHeight="1">
      <c r="A39" s="377" t="s">
        <v>41</v>
      </c>
      <c r="B39" s="378" t="s">
        <v>591</v>
      </c>
      <c r="C39" s="379" t="s">
        <v>592</v>
      </c>
    </row>
    <row r="40" spans="1:3" ht="60" customHeight="1">
      <c r="A40" s="377" t="s">
        <v>41</v>
      </c>
      <c r="B40" s="378" t="s">
        <v>593</v>
      </c>
      <c r="C40" s="379" t="s">
        <v>594</v>
      </c>
    </row>
    <row r="41" spans="1:3" ht="75" customHeight="1">
      <c r="A41" s="377" t="s">
        <v>41</v>
      </c>
      <c r="B41" s="378" t="s">
        <v>595</v>
      </c>
      <c r="C41" s="379" t="s">
        <v>596</v>
      </c>
    </row>
    <row r="42" spans="1:3" ht="45" customHeight="1">
      <c r="A42" s="377" t="s">
        <v>41</v>
      </c>
      <c r="B42" s="378" t="s">
        <v>597</v>
      </c>
      <c r="C42" s="379" t="s">
        <v>598</v>
      </c>
    </row>
    <row r="43" spans="1:3" ht="60" customHeight="1">
      <c r="A43" s="381" t="s">
        <v>41</v>
      </c>
      <c r="B43" s="365" t="s">
        <v>599</v>
      </c>
      <c r="C43" s="382" t="s">
        <v>600</v>
      </c>
    </row>
    <row r="44" spans="1:3" ht="60" customHeight="1">
      <c r="A44" s="381" t="s">
        <v>41</v>
      </c>
      <c r="B44" s="365" t="s">
        <v>601</v>
      </c>
      <c r="C44" s="382" t="s">
        <v>602</v>
      </c>
    </row>
    <row r="45" spans="1:3" ht="45" customHeight="1">
      <c r="A45" s="381" t="s">
        <v>41</v>
      </c>
      <c r="B45" s="365" t="s">
        <v>603</v>
      </c>
      <c r="C45" s="382" t="s">
        <v>604</v>
      </c>
    </row>
    <row r="46" spans="1:3" ht="60" customHeight="1">
      <c r="A46" s="381" t="s">
        <v>41</v>
      </c>
      <c r="B46" s="365" t="s">
        <v>605</v>
      </c>
      <c r="C46" s="382" t="s">
        <v>606</v>
      </c>
    </row>
    <row r="47" spans="1:3" ht="120" customHeight="1">
      <c r="A47" s="381" t="s">
        <v>41</v>
      </c>
      <c r="B47" s="365" t="s">
        <v>607</v>
      </c>
      <c r="C47" s="382" t="s">
        <v>693</v>
      </c>
    </row>
    <row r="48" spans="1:3" ht="105" customHeight="1">
      <c r="A48" s="381" t="s">
        <v>41</v>
      </c>
      <c r="B48" s="365" t="s">
        <v>608</v>
      </c>
      <c r="C48" s="382" t="s">
        <v>609</v>
      </c>
    </row>
    <row r="49" spans="1:3" ht="75" customHeight="1">
      <c r="A49" s="381" t="s">
        <v>41</v>
      </c>
      <c r="B49" s="365" t="s">
        <v>610</v>
      </c>
      <c r="C49" s="382" t="s">
        <v>611</v>
      </c>
    </row>
    <row r="50" spans="1:3" ht="60" customHeight="1">
      <c r="A50" s="381" t="s">
        <v>41</v>
      </c>
      <c r="B50" s="365" t="s">
        <v>612</v>
      </c>
      <c r="C50" s="382" t="s">
        <v>613</v>
      </c>
    </row>
    <row r="51" spans="1:3" ht="15" customHeight="1">
      <c r="A51" s="377" t="s">
        <v>41</v>
      </c>
      <c r="B51" s="378" t="s">
        <v>614</v>
      </c>
      <c r="C51" s="379" t="s">
        <v>615</v>
      </c>
    </row>
    <row r="52" spans="1:3" ht="15" customHeight="1">
      <c r="A52" s="377" t="s">
        <v>41</v>
      </c>
      <c r="B52" s="378" t="s">
        <v>616</v>
      </c>
      <c r="C52" s="379" t="s">
        <v>617</v>
      </c>
    </row>
    <row r="53" spans="1:3" ht="30" customHeight="1">
      <c r="A53" s="377" t="s">
        <v>41</v>
      </c>
      <c r="B53" s="378" t="s">
        <v>473</v>
      </c>
      <c r="C53" s="353" t="s">
        <v>542</v>
      </c>
    </row>
    <row r="54" spans="1:3" ht="30" customHeight="1">
      <c r="A54" s="377" t="s">
        <v>41</v>
      </c>
      <c r="B54" s="383" t="s">
        <v>618</v>
      </c>
      <c r="C54" s="353" t="s">
        <v>619</v>
      </c>
    </row>
    <row r="55" spans="1:3" ht="30" customHeight="1">
      <c r="A55" s="377" t="s">
        <v>41</v>
      </c>
      <c r="B55" s="383" t="s">
        <v>531</v>
      </c>
      <c r="C55" s="353" t="s">
        <v>530</v>
      </c>
    </row>
    <row r="56" spans="1:3" ht="30" customHeight="1">
      <c r="A56" s="377" t="s">
        <v>41</v>
      </c>
      <c r="B56" s="383" t="s">
        <v>620</v>
      </c>
      <c r="C56" s="353" t="s">
        <v>621</v>
      </c>
    </row>
    <row r="57" spans="1:3" ht="15" customHeight="1">
      <c r="A57" s="377" t="s">
        <v>41</v>
      </c>
      <c r="B57" s="383" t="s">
        <v>622</v>
      </c>
      <c r="C57" s="384" t="s">
        <v>623</v>
      </c>
    </row>
    <row r="58" spans="1:3" ht="45" customHeight="1">
      <c r="A58" s="377" t="s">
        <v>41</v>
      </c>
      <c r="B58" s="383" t="s">
        <v>624</v>
      </c>
      <c r="C58" s="353" t="s">
        <v>625</v>
      </c>
    </row>
    <row r="59" spans="1:3" ht="30" customHeight="1">
      <c r="A59" s="377" t="s">
        <v>41</v>
      </c>
      <c r="B59" s="383" t="s">
        <v>474</v>
      </c>
      <c r="C59" s="353" t="s">
        <v>626</v>
      </c>
    </row>
    <row r="60" spans="1:3" ht="45" customHeight="1">
      <c r="A60" s="377" t="s">
        <v>41</v>
      </c>
      <c r="B60" s="383" t="s">
        <v>627</v>
      </c>
      <c r="C60" s="353" t="s">
        <v>628</v>
      </c>
    </row>
    <row r="61" spans="1:3" ht="60" customHeight="1">
      <c r="A61" s="377" t="s">
        <v>41</v>
      </c>
      <c r="B61" s="383" t="s">
        <v>475</v>
      </c>
      <c r="C61" s="353" t="s">
        <v>629</v>
      </c>
    </row>
    <row r="62" spans="1:3" ht="60" customHeight="1">
      <c r="A62" s="377" t="s">
        <v>41</v>
      </c>
      <c r="B62" s="383" t="s">
        <v>630</v>
      </c>
      <c r="C62" s="353" t="s">
        <v>631</v>
      </c>
    </row>
    <row r="63" spans="1:3" ht="90" customHeight="1">
      <c r="A63" s="377" t="s">
        <v>41</v>
      </c>
      <c r="B63" s="383" t="s">
        <v>632</v>
      </c>
      <c r="C63" s="353" t="s">
        <v>633</v>
      </c>
    </row>
    <row r="64" spans="1:3" ht="60" customHeight="1">
      <c r="A64" s="377" t="s">
        <v>41</v>
      </c>
      <c r="B64" s="383" t="s">
        <v>634</v>
      </c>
      <c r="C64" s="353" t="s">
        <v>635</v>
      </c>
    </row>
    <row r="65" spans="1:3" ht="30" customHeight="1">
      <c r="A65" s="377" t="s">
        <v>41</v>
      </c>
      <c r="B65" s="383" t="s">
        <v>636</v>
      </c>
      <c r="C65" s="353" t="s">
        <v>637</v>
      </c>
    </row>
    <row r="66" spans="1:3" ht="60" customHeight="1">
      <c r="A66" s="377" t="s">
        <v>41</v>
      </c>
      <c r="B66" s="383" t="s">
        <v>543</v>
      </c>
      <c r="C66" s="353" t="s">
        <v>638</v>
      </c>
    </row>
    <row r="67" spans="1:3" ht="30" customHeight="1">
      <c r="A67" s="377" t="s">
        <v>41</v>
      </c>
      <c r="B67" s="385" t="s">
        <v>639</v>
      </c>
      <c r="C67" s="384" t="s">
        <v>640</v>
      </c>
    </row>
    <row r="68" spans="1:3" ht="45" customHeight="1">
      <c r="A68" s="377" t="s">
        <v>41</v>
      </c>
      <c r="B68" s="385" t="s">
        <v>641</v>
      </c>
      <c r="C68" s="384" t="s">
        <v>642</v>
      </c>
    </row>
    <row r="69" spans="1:3" ht="30" customHeight="1">
      <c r="A69" s="377" t="s">
        <v>41</v>
      </c>
      <c r="B69" s="385" t="s">
        <v>643</v>
      </c>
      <c r="C69" s="384" t="s">
        <v>644</v>
      </c>
    </row>
    <row r="70" spans="1:3" ht="30" customHeight="1">
      <c r="A70" s="377" t="s">
        <v>41</v>
      </c>
      <c r="B70" s="385" t="s">
        <v>482</v>
      </c>
      <c r="C70" s="384" t="s">
        <v>487</v>
      </c>
    </row>
    <row r="71" spans="1:4" ht="30" customHeight="1">
      <c r="A71" s="377" t="s">
        <v>41</v>
      </c>
      <c r="B71" s="383" t="s">
        <v>645</v>
      </c>
      <c r="C71" s="353" t="s">
        <v>626</v>
      </c>
      <c r="D71" s="386"/>
    </row>
    <row r="72" spans="1:3" ht="30" customHeight="1">
      <c r="A72" s="377" t="s">
        <v>41</v>
      </c>
      <c r="B72" s="383" t="s">
        <v>646</v>
      </c>
      <c r="C72" s="353" t="s">
        <v>647</v>
      </c>
    </row>
    <row r="73" spans="1:3" ht="15" customHeight="1">
      <c r="A73" s="377" t="s">
        <v>41</v>
      </c>
      <c r="B73" s="383" t="s">
        <v>476</v>
      </c>
      <c r="C73" s="353" t="s">
        <v>648</v>
      </c>
    </row>
    <row r="74" spans="1:3" ht="30" customHeight="1">
      <c r="A74" s="377" t="s">
        <v>41</v>
      </c>
      <c r="B74" s="383" t="s">
        <v>477</v>
      </c>
      <c r="C74" s="353" t="s">
        <v>649</v>
      </c>
    </row>
    <row r="75" spans="1:3" ht="30" customHeight="1">
      <c r="A75" s="377" t="s">
        <v>41</v>
      </c>
      <c r="B75" s="383" t="s">
        <v>478</v>
      </c>
      <c r="C75" s="353" t="s">
        <v>354</v>
      </c>
    </row>
    <row r="76" spans="1:3" ht="15" customHeight="1">
      <c r="A76" s="377" t="s">
        <v>41</v>
      </c>
      <c r="B76" s="385" t="s">
        <v>650</v>
      </c>
      <c r="C76" s="384" t="s">
        <v>651</v>
      </c>
    </row>
    <row r="77" spans="1:3" ht="15" customHeight="1">
      <c r="A77" s="377" t="s">
        <v>41</v>
      </c>
      <c r="B77" s="385" t="s">
        <v>652</v>
      </c>
      <c r="C77" s="384" t="s">
        <v>653</v>
      </c>
    </row>
    <row r="78" spans="1:3" ht="60" customHeight="1">
      <c r="A78" s="377" t="s">
        <v>41</v>
      </c>
      <c r="B78" s="385" t="s">
        <v>654</v>
      </c>
      <c r="C78" s="384" t="s">
        <v>655</v>
      </c>
    </row>
    <row r="79" spans="1:3" ht="45" customHeight="1">
      <c r="A79" s="377" t="s">
        <v>41</v>
      </c>
      <c r="B79" s="383" t="s">
        <v>486</v>
      </c>
      <c r="C79" s="353" t="s">
        <v>355</v>
      </c>
    </row>
    <row r="80" spans="1:3" ht="30" customHeight="1">
      <c r="A80" s="377" t="s">
        <v>41</v>
      </c>
      <c r="B80" s="385" t="s">
        <v>656</v>
      </c>
      <c r="C80" s="384" t="s">
        <v>657</v>
      </c>
    </row>
    <row r="81" spans="1:3" ht="45" customHeight="1">
      <c r="A81" s="377" t="s">
        <v>41</v>
      </c>
      <c r="B81" s="385" t="s">
        <v>695</v>
      </c>
      <c r="C81" s="384" t="s">
        <v>696</v>
      </c>
    </row>
    <row r="82" spans="1:3" ht="30" customHeight="1">
      <c r="A82" s="377" t="s">
        <v>41</v>
      </c>
      <c r="B82" s="383" t="s">
        <v>512</v>
      </c>
      <c r="C82" s="353" t="s">
        <v>658</v>
      </c>
    </row>
    <row r="83" spans="1:3" ht="30" customHeight="1">
      <c r="A83" s="377" t="s">
        <v>41</v>
      </c>
      <c r="B83" s="385" t="s">
        <v>659</v>
      </c>
      <c r="C83" s="384" t="s">
        <v>660</v>
      </c>
    </row>
    <row r="84" spans="1:3" ht="30" customHeight="1">
      <c r="A84" s="377" t="s">
        <v>41</v>
      </c>
      <c r="B84" s="385" t="s">
        <v>661</v>
      </c>
      <c r="C84" s="384" t="s">
        <v>662</v>
      </c>
    </row>
    <row r="85" spans="1:3" ht="30" customHeight="1">
      <c r="A85" s="377" t="s">
        <v>41</v>
      </c>
      <c r="B85" s="385" t="s">
        <v>663</v>
      </c>
      <c r="C85" s="384" t="s">
        <v>664</v>
      </c>
    </row>
    <row r="86" spans="1:3" ht="60" customHeight="1">
      <c r="A86" s="377" t="s">
        <v>41</v>
      </c>
      <c r="B86" s="383" t="s">
        <v>665</v>
      </c>
      <c r="C86" s="353" t="s">
        <v>666</v>
      </c>
    </row>
    <row r="87" spans="1:3" ht="30" customHeight="1">
      <c r="A87" s="377" t="s">
        <v>41</v>
      </c>
      <c r="B87" s="383" t="s">
        <v>510</v>
      </c>
      <c r="C87" s="353" t="s">
        <v>511</v>
      </c>
    </row>
    <row r="88" spans="1:3" ht="15" customHeight="1">
      <c r="A88" s="377" t="s">
        <v>41</v>
      </c>
      <c r="B88" s="383" t="s">
        <v>667</v>
      </c>
      <c r="C88" s="353" t="s">
        <v>668</v>
      </c>
    </row>
    <row r="89" spans="1:3" ht="75" customHeight="1">
      <c r="A89" s="377" t="s">
        <v>41</v>
      </c>
      <c r="B89" s="383" t="s">
        <v>669</v>
      </c>
      <c r="C89" s="353" t="s">
        <v>670</v>
      </c>
    </row>
    <row r="90" spans="1:3" ht="30" customHeight="1">
      <c r="A90" s="377" t="s">
        <v>41</v>
      </c>
      <c r="B90" s="383" t="s">
        <v>671</v>
      </c>
      <c r="C90" s="353" t="s">
        <v>672</v>
      </c>
    </row>
    <row r="91" spans="1:3" ht="30" customHeight="1">
      <c r="A91" s="377" t="s">
        <v>41</v>
      </c>
      <c r="B91" s="383" t="s">
        <v>673</v>
      </c>
      <c r="C91" s="353" t="s">
        <v>674</v>
      </c>
    </row>
    <row r="92" spans="1:3" ht="30" customHeight="1">
      <c r="A92" s="377" t="s">
        <v>41</v>
      </c>
      <c r="B92" s="383" t="s">
        <v>675</v>
      </c>
      <c r="C92" s="353" t="s">
        <v>676</v>
      </c>
    </row>
    <row r="93" spans="1:3" ht="45" customHeight="1">
      <c r="A93" s="377" t="s">
        <v>41</v>
      </c>
      <c r="B93" s="383" t="s">
        <v>677</v>
      </c>
      <c r="C93" s="353" t="s">
        <v>678</v>
      </c>
    </row>
    <row r="94" spans="1:3" ht="45" customHeight="1">
      <c r="A94" s="377" t="s">
        <v>41</v>
      </c>
      <c r="B94" s="383" t="s">
        <v>679</v>
      </c>
      <c r="C94" s="353" t="s">
        <v>680</v>
      </c>
    </row>
    <row r="95" spans="1:3" ht="30" customHeight="1">
      <c r="A95" s="377" t="s">
        <v>41</v>
      </c>
      <c r="B95" s="385" t="s">
        <v>681</v>
      </c>
      <c r="C95" s="384" t="s">
        <v>682</v>
      </c>
    </row>
    <row r="96" spans="1:3" ht="30" customHeight="1">
      <c r="A96" s="377" t="s">
        <v>41</v>
      </c>
      <c r="B96" s="385" t="s">
        <v>683</v>
      </c>
      <c r="C96" s="384" t="s">
        <v>684</v>
      </c>
    </row>
    <row r="97" spans="1:3" ht="45" customHeight="1">
      <c r="A97" s="377" t="s">
        <v>41</v>
      </c>
      <c r="B97" s="385" t="s">
        <v>685</v>
      </c>
      <c r="C97" s="384" t="s">
        <v>686</v>
      </c>
    </row>
    <row r="98" spans="1:3" ht="45" customHeight="1">
      <c r="A98" s="377" t="s">
        <v>41</v>
      </c>
      <c r="B98" s="385" t="s">
        <v>687</v>
      </c>
      <c r="C98" s="384" t="s">
        <v>688</v>
      </c>
    </row>
    <row r="99" spans="1:3" ht="45" customHeight="1">
      <c r="A99" s="377" t="s">
        <v>41</v>
      </c>
      <c r="B99" s="383" t="s">
        <v>689</v>
      </c>
      <c r="C99" s="353" t="s">
        <v>690</v>
      </c>
    </row>
    <row r="100" spans="1:3" ht="30" customHeight="1">
      <c r="A100" s="377" t="s">
        <v>41</v>
      </c>
      <c r="B100" s="383" t="s">
        <v>691</v>
      </c>
      <c r="C100" s="353" t="s">
        <v>692</v>
      </c>
    </row>
  </sheetData>
  <sheetProtection/>
  <mergeCells count="5">
    <mergeCell ref="A9:C9"/>
    <mergeCell ref="A10:C10"/>
    <mergeCell ref="A12:B12"/>
    <mergeCell ref="C12:C13"/>
    <mergeCell ref="B15:C15"/>
  </mergeCells>
  <printOptions/>
  <pageMargins left="0.7" right="0.7" top="0.75" bottom="0.75" header="0.3" footer="0.3"/>
  <pageSetup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15.7109375" style="368" customWidth="1"/>
    <col min="2" max="2" width="19.7109375" style="368" customWidth="1"/>
    <col min="3" max="3" width="67.7109375" style="369" customWidth="1"/>
    <col min="4" max="4" width="15.28125" style="369" customWidth="1"/>
    <col min="5" max="16384" width="9.140625" style="369" customWidth="1"/>
  </cols>
  <sheetData>
    <row r="1" spans="3:4" ht="15" customHeight="1">
      <c r="C1" s="367" t="s">
        <v>554</v>
      </c>
      <c r="D1" s="370"/>
    </row>
    <row r="2" spans="3:4" ht="15" customHeight="1">
      <c r="C2" s="367" t="s">
        <v>33</v>
      </c>
      <c r="D2" s="370"/>
    </row>
    <row r="3" spans="3:4" ht="15" customHeight="1">
      <c r="C3" s="367" t="s">
        <v>34</v>
      </c>
      <c r="D3" s="370"/>
    </row>
    <row r="4" spans="3:4" ht="15" customHeight="1">
      <c r="C4" s="367" t="s">
        <v>35</v>
      </c>
      <c r="D4" s="370"/>
    </row>
    <row r="5" ht="15" customHeight="1">
      <c r="C5" s="367" t="s">
        <v>780</v>
      </c>
    </row>
    <row r="6" ht="15" customHeight="1">
      <c r="C6" s="367"/>
    </row>
    <row r="7" ht="15" customHeight="1">
      <c r="C7" s="367"/>
    </row>
    <row r="8" ht="15" customHeight="1">
      <c r="C8" s="366"/>
    </row>
    <row r="9" spans="1:4" ht="45" customHeight="1">
      <c r="A9" s="494" t="s">
        <v>731</v>
      </c>
      <c r="B9" s="494"/>
      <c r="C9" s="494"/>
      <c r="D9" s="371"/>
    </row>
    <row r="10" spans="1:4" ht="15" customHeight="1">
      <c r="A10" s="372"/>
      <c r="B10" s="372"/>
      <c r="C10" s="372"/>
      <c r="D10" s="371"/>
    </row>
    <row r="11" spans="1:3" ht="15" customHeight="1">
      <c r="A11" s="501" t="s">
        <v>563</v>
      </c>
      <c r="B11" s="501"/>
      <c r="C11" s="502" t="s">
        <v>732</v>
      </c>
    </row>
    <row r="12" spans="1:3" s="374" customFormat="1" ht="90" customHeight="1">
      <c r="A12" s="373" t="s">
        <v>733</v>
      </c>
      <c r="B12" s="373" t="s">
        <v>734</v>
      </c>
      <c r="C12" s="503"/>
    </row>
    <row r="13" spans="1:3" s="374" customFormat="1" ht="15" customHeight="1">
      <c r="A13" s="373" t="s">
        <v>39</v>
      </c>
      <c r="B13" s="373" t="s">
        <v>40</v>
      </c>
      <c r="C13" s="375">
        <v>3</v>
      </c>
    </row>
    <row r="14" spans="1:3" s="374" customFormat="1" ht="15" customHeight="1">
      <c r="A14" s="438" t="s">
        <v>41</v>
      </c>
      <c r="B14" s="504" t="s">
        <v>42</v>
      </c>
      <c r="C14" s="504"/>
    </row>
    <row r="15" spans="1:3" s="380" customFormat="1" ht="15" customHeight="1">
      <c r="A15" s="439" t="s">
        <v>41</v>
      </c>
      <c r="B15" s="439" t="s">
        <v>735</v>
      </c>
      <c r="C15" s="440" t="s">
        <v>736</v>
      </c>
    </row>
    <row r="16" spans="1:3" s="380" customFormat="1" ht="15" customHeight="1">
      <c r="A16" s="439" t="s">
        <v>41</v>
      </c>
      <c r="B16" s="439" t="s">
        <v>737</v>
      </c>
      <c r="C16" s="440" t="s">
        <v>738</v>
      </c>
    </row>
    <row r="17" ht="12.75">
      <c r="A17" s="441"/>
    </row>
    <row r="18" spans="1:3" ht="12.75">
      <c r="A18" s="441"/>
      <c r="C18" s="380"/>
    </row>
  </sheetData>
  <sheetProtection/>
  <mergeCells count="4">
    <mergeCell ref="A9:C9"/>
    <mergeCell ref="A11:B11"/>
    <mergeCell ref="C11:C12"/>
    <mergeCell ref="B14:C14"/>
  </mergeCells>
  <printOptions/>
  <pageMargins left="0.7" right="0.7" top="0.75" bottom="0.75" header="0.3" footer="0.3"/>
  <pageSetup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2"/>
  <sheetViews>
    <sheetView view="pageBreakPreview" zoomScaleNormal="115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505" t="s">
        <v>390</v>
      </c>
      <c r="B1" s="506"/>
      <c r="C1" s="506"/>
      <c r="D1" s="506"/>
      <c r="E1" s="506"/>
      <c r="F1" s="506"/>
      <c r="G1" s="506"/>
      <c r="H1" s="506"/>
    </row>
    <row r="2" spans="1:8" ht="15" customHeight="1">
      <c r="A2" s="505" t="s">
        <v>33</v>
      </c>
      <c r="B2" s="506"/>
      <c r="C2" s="506"/>
      <c r="D2" s="506"/>
      <c r="E2" s="506"/>
      <c r="F2" s="506"/>
      <c r="G2" s="506"/>
      <c r="H2" s="506"/>
    </row>
    <row r="3" spans="1:8" ht="15" customHeight="1">
      <c r="A3" s="505" t="s">
        <v>34</v>
      </c>
      <c r="B3" s="506"/>
      <c r="C3" s="506"/>
      <c r="D3" s="506"/>
      <c r="E3" s="506"/>
      <c r="F3" s="506"/>
      <c r="G3" s="506"/>
      <c r="H3" s="506"/>
    </row>
    <row r="4" spans="1:8" ht="15" customHeight="1">
      <c r="A4" s="505" t="s">
        <v>35</v>
      </c>
      <c r="B4" s="506"/>
      <c r="C4" s="506"/>
      <c r="D4" s="506"/>
      <c r="E4" s="506"/>
      <c r="F4" s="506"/>
      <c r="G4" s="506"/>
      <c r="H4" s="506"/>
    </row>
    <row r="5" spans="1:8" ht="15" customHeight="1">
      <c r="A5" s="509" t="s">
        <v>780</v>
      </c>
      <c r="B5" s="506"/>
      <c r="C5" s="506"/>
      <c r="D5" s="506"/>
      <c r="E5" s="506"/>
      <c r="F5" s="506"/>
      <c r="G5" s="506"/>
      <c r="H5" s="506"/>
    </row>
    <row r="6" ht="15" customHeight="1"/>
    <row r="7" ht="15" customHeight="1"/>
    <row r="8" ht="15" customHeight="1"/>
    <row r="9" spans="1:8" ht="15" customHeight="1">
      <c r="A9" s="510" t="s">
        <v>43</v>
      </c>
      <c r="B9" s="510"/>
      <c r="C9" s="510"/>
      <c r="D9" s="510"/>
      <c r="E9" s="510"/>
      <c r="F9" s="510"/>
      <c r="G9" s="510"/>
      <c r="H9" s="510"/>
    </row>
    <row r="10" spans="1:8" ht="15" customHeight="1">
      <c r="A10" s="510" t="s">
        <v>44</v>
      </c>
      <c r="B10" s="510"/>
      <c r="C10" s="510"/>
      <c r="D10" s="510"/>
      <c r="E10" s="510"/>
      <c r="F10" s="510"/>
      <c r="G10" s="510"/>
      <c r="H10" s="510"/>
    </row>
    <row r="11" spans="1:8" ht="15" customHeight="1">
      <c r="A11" s="510" t="s">
        <v>45</v>
      </c>
      <c r="B11" s="510"/>
      <c r="C11" s="510"/>
      <c r="D11" s="510"/>
      <c r="E11" s="510"/>
      <c r="F11" s="510"/>
      <c r="G11" s="510"/>
      <c r="H11" s="510"/>
    </row>
    <row r="12" spans="1:8" ht="15" customHeight="1">
      <c r="A12" s="510" t="s">
        <v>46</v>
      </c>
      <c r="B12" s="510"/>
      <c r="C12" s="510"/>
      <c r="D12" s="510"/>
      <c r="E12" s="510"/>
      <c r="F12" s="510"/>
      <c r="G12" s="510"/>
      <c r="H12" s="510"/>
    </row>
    <row r="13" spans="1:8" ht="15" customHeight="1">
      <c r="A13" s="517" t="s">
        <v>739</v>
      </c>
      <c r="B13" s="517"/>
      <c r="C13" s="517"/>
      <c r="D13" s="517"/>
      <c r="E13" s="517"/>
      <c r="F13" s="517"/>
      <c r="G13" s="517"/>
      <c r="H13" s="517"/>
    </row>
    <row r="14" spans="1:8" ht="15" customHeight="1">
      <c r="A14" s="143"/>
      <c r="B14" s="143"/>
      <c r="C14" s="143"/>
      <c r="D14" s="143"/>
      <c r="E14" s="143"/>
      <c r="F14" s="143"/>
      <c r="G14" s="143"/>
      <c r="H14" s="143"/>
    </row>
    <row r="15" spans="1:8" s="78" customFormat="1" ht="30" customHeight="1">
      <c r="A15" s="521" t="s">
        <v>38</v>
      </c>
      <c r="B15" s="507" t="s">
        <v>47</v>
      </c>
      <c r="C15" s="507" t="s">
        <v>409</v>
      </c>
      <c r="D15" s="507" t="s">
        <v>408</v>
      </c>
      <c r="E15" s="507" t="s">
        <v>50</v>
      </c>
      <c r="F15" s="518" t="s">
        <v>36</v>
      </c>
      <c r="G15" s="519"/>
      <c r="H15" s="520"/>
    </row>
    <row r="16" spans="1:8" s="78" customFormat="1" ht="30" customHeight="1">
      <c r="A16" s="508"/>
      <c r="B16" s="508"/>
      <c r="C16" s="508"/>
      <c r="D16" s="508"/>
      <c r="E16" s="508"/>
      <c r="F16" s="54" t="s">
        <v>404</v>
      </c>
      <c r="G16" s="54" t="s">
        <v>515</v>
      </c>
      <c r="H16" s="54" t="s">
        <v>740</v>
      </c>
    </row>
    <row r="17" spans="1:8" s="78" customFormat="1" ht="15" customHeight="1">
      <c r="A17" s="11" t="s">
        <v>39</v>
      </c>
      <c r="B17" s="13">
        <v>2</v>
      </c>
      <c r="C17" s="13">
        <v>3</v>
      </c>
      <c r="D17" s="13">
        <v>4</v>
      </c>
      <c r="E17" s="13">
        <v>5</v>
      </c>
      <c r="F17" s="54">
        <v>6</v>
      </c>
      <c r="G17" s="54">
        <v>7</v>
      </c>
      <c r="H17" s="54">
        <v>8</v>
      </c>
    </row>
    <row r="18" spans="1:8" s="78" customFormat="1" ht="15" customHeight="1">
      <c r="A18" s="87"/>
      <c r="B18" s="511" t="s">
        <v>51</v>
      </c>
      <c r="C18" s="512"/>
      <c r="D18" s="512"/>
      <c r="E18" s="513"/>
      <c r="F18" s="88">
        <f>F19+F25+F31+F47+F95+F114+F133+F144+F167+F173+F242+F257+F267+F280+F301+F311+F321</f>
        <v>85831.84999999999</v>
      </c>
      <c r="G18" s="88">
        <f>G19+G25+G31+G47+G95+G114+G133+G144+G167+G173+G242+G257+G267+G280+G301+G311+G321</f>
        <v>51397.731</v>
      </c>
      <c r="H18" s="88">
        <f>H19+H25+H31+H47+H95+H114+H133+H144+H167+H173+H242+H257+H267+H280+H301+H311+H321</f>
        <v>48529.9</v>
      </c>
    </row>
    <row r="19" spans="1:8" s="78" customFormat="1" ht="45" customHeight="1">
      <c r="A19" s="89">
        <v>1</v>
      </c>
      <c r="B19" s="280" t="s">
        <v>375</v>
      </c>
      <c r="C19" s="90" t="s">
        <v>380</v>
      </c>
      <c r="D19" s="91"/>
      <c r="E19" s="91"/>
      <c r="F19" s="92">
        <f aca="true" t="shared" si="0" ref="F19:H23">F20</f>
        <v>210</v>
      </c>
      <c r="G19" s="92">
        <f t="shared" si="0"/>
        <v>230</v>
      </c>
      <c r="H19" s="92">
        <f t="shared" si="0"/>
        <v>0</v>
      </c>
    </row>
    <row r="20" spans="1:8" s="78" customFormat="1" ht="105" customHeight="1">
      <c r="A20" s="93"/>
      <c r="B20" s="281" t="s">
        <v>376</v>
      </c>
      <c r="C20" s="94" t="s">
        <v>379</v>
      </c>
      <c r="D20" s="95"/>
      <c r="E20" s="95"/>
      <c r="F20" s="96">
        <f t="shared" si="0"/>
        <v>210</v>
      </c>
      <c r="G20" s="96">
        <f t="shared" si="0"/>
        <v>230</v>
      </c>
      <c r="H20" s="96">
        <f t="shared" si="0"/>
        <v>0</v>
      </c>
    </row>
    <row r="21" spans="1:8" s="78" customFormat="1" ht="75" customHeight="1">
      <c r="A21" s="256"/>
      <c r="B21" s="302" t="s">
        <v>377</v>
      </c>
      <c r="C21" s="251" t="s">
        <v>378</v>
      </c>
      <c r="D21" s="252"/>
      <c r="E21" s="252"/>
      <c r="F21" s="303">
        <f t="shared" si="0"/>
        <v>210</v>
      </c>
      <c r="G21" s="303">
        <f t="shared" si="0"/>
        <v>230</v>
      </c>
      <c r="H21" s="303">
        <f t="shared" si="0"/>
        <v>0</v>
      </c>
    </row>
    <row r="22" spans="1:8" s="78" customFormat="1" ht="30" customHeight="1">
      <c r="A22" s="32"/>
      <c r="B22" s="192" t="s">
        <v>57</v>
      </c>
      <c r="C22" s="30" t="s">
        <v>378</v>
      </c>
      <c r="D22" s="31">
        <v>200</v>
      </c>
      <c r="E22" s="31"/>
      <c r="F22" s="97">
        <f t="shared" si="0"/>
        <v>210</v>
      </c>
      <c r="G22" s="97">
        <f t="shared" si="0"/>
        <v>230</v>
      </c>
      <c r="H22" s="97">
        <f t="shared" si="0"/>
        <v>0</v>
      </c>
    </row>
    <row r="23" spans="1:8" s="78" customFormat="1" ht="30" customHeight="1">
      <c r="A23" s="32"/>
      <c r="B23" s="282" t="s">
        <v>58</v>
      </c>
      <c r="C23" s="30" t="s">
        <v>378</v>
      </c>
      <c r="D23" s="30" t="s">
        <v>59</v>
      </c>
      <c r="E23" s="30"/>
      <c r="F23" s="98">
        <f t="shared" si="0"/>
        <v>210</v>
      </c>
      <c r="G23" s="98">
        <f t="shared" si="0"/>
        <v>230</v>
      </c>
      <c r="H23" s="98">
        <f t="shared" si="0"/>
        <v>0</v>
      </c>
    </row>
    <row r="24" spans="1:8" s="78" customFormat="1" ht="45" customHeight="1">
      <c r="A24" s="32"/>
      <c r="B24" s="282" t="s">
        <v>9</v>
      </c>
      <c r="C24" s="30" t="s">
        <v>378</v>
      </c>
      <c r="D24" s="30" t="s">
        <v>59</v>
      </c>
      <c r="E24" s="30" t="s">
        <v>215</v>
      </c>
      <c r="F24" s="98">
        <v>210</v>
      </c>
      <c r="G24" s="98">
        <v>230</v>
      </c>
      <c r="H24" s="98">
        <v>0</v>
      </c>
    </row>
    <row r="25" spans="1:8" ht="45" customHeight="1">
      <c r="A25" s="89">
        <v>2</v>
      </c>
      <c r="B25" s="280" t="s">
        <v>747</v>
      </c>
      <c r="C25" s="90" t="s">
        <v>52</v>
      </c>
      <c r="D25" s="91"/>
      <c r="E25" s="91"/>
      <c r="F25" s="92">
        <f aca="true" t="shared" si="1" ref="F25:H29">F26</f>
        <v>400</v>
      </c>
      <c r="G25" s="92">
        <f t="shared" si="1"/>
        <v>400</v>
      </c>
      <c r="H25" s="92">
        <f t="shared" si="1"/>
        <v>400</v>
      </c>
    </row>
    <row r="26" spans="1:8" ht="15" customHeight="1">
      <c r="A26" s="93"/>
      <c r="B26" s="281" t="s">
        <v>53</v>
      </c>
      <c r="C26" s="94" t="s">
        <v>54</v>
      </c>
      <c r="D26" s="95"/>
      <c r="E26" s="95"/>
      <c r="F26" s="96">
        <f t="shared" si="1"/>
        <v>400</v>
      </c>
      <c r="G26" s="96">
        <f t="shared" si="1"/>
        <v>400</v>
      </c>
      <c r="H26" s="96">
        <f t="shared" si="1"/>
        <v>400</v>
      </c>
    </row>
    <row r="27" spans="1:8" ht="30" customHeight="1">
      <c r="A27" s="256"/>
      <c r="B27" s="302" t="s">
        <v>55</v>
      </c>
      <c r="C27" s="251" t="s">
        <v>56</v>
      </c>
      <c r="D27" s="252"/>
      <c r="E27" s="252"/>
      <c r="F27" s="303">
        <f t="shared" si="1"/>
        <v>400</v>
      </c>
      <c r="G27" s="303">
        <f t="shared" si="1"/>
        <v>400</v>
      </c>
      <c r="H27" s="303">
        <f t="shared" si="1"/>
        <v>400</v>
      </c>
    </row>
    <row r="28" spans="1:8" ht="30" customHeight="1">
      <c r="A28" s="32"/>
      <c r="B28" s="192" t="s">
        <v>57</v>
      </c>
      <c r="C28" s="30" t="s">
        <v>56</v>
      </c>
      <c r="D28" s="31">
        <v>200</v>
      </c>
      <c r="E28" s="31"/>
      <c r="F28" s="97">
        <f t="shared" si="1"/>
        <v>400</v>
      </c>
      <c r="G28" s="97">
        <f t="shared" si="1"/>
        <v>400</v>
      </c>
      <c r="H28" s="97">
        <f t="shared" si="1"/>
        <v>400</v>
      </c>
    </row>
    <row r="29" spans="1:8" ht="30" customHeight="1">
      <c r="A29" s="32"/>
      <c r="B29" s="282" t="s">
        <v>58</v>
      </c>
      <c r="C29" s="30" t="s">
        <v>56</v>
      </c>
      <c r="D29" s="30" t="s">
        <v>59</v>
      </c>
      <c r="E29" s="30"/>
      <c r="F29" s="98">
        <f t="shared" si="1"/>
        <v>400</v>
      </c>
      <c r="G29" s="98">
        <f t="shared" si="1"/>
        <v>400</v>
      </c>
      <c r="H29" s="98">
        <f t="shared" si="1"/>
        <v>400</v>
      </c>
    </row>
    <row r="30" spans="1:8" ht="15" customHeight="1">
      <c r="A30" s="32"/>
      <c r="B30" s="282" t="s">
        <v>60</v>
      </c>
      <c r="C30" s="30" t="s">
        <v>56</v>
      </c>
      <c r="D30" s="30" t="s">
        <v>59</v>
      </c>
      <c r="E30" s="30" t="s">
        <v>61</v>
      </c>
      <c r="F30" s="98">
        <f>260+140</f>
        <v>400</v>
      </c>
      <c r="G30" s="98">
        <f>260+140</f>
        <v>400</v>
      </c>
      <c r="H30" s="98">
        <f>260+140</f>
        <v>400</v>
      </c>
    </row>
    <row r="31" spans="1:8" ht="60" customHeight="1">
      <c r="A31" s="89">
        <v>3</v>
      </c>
      <c r="B31" s="280" t="s">
        <v>415</v>
      </c>
      <c r="C31" s="90" t="s">
        <v>421</v>
      </c>
      <c r="D31" s="91" t="s">
        <v>63</v>
      </c>
      <c r="E31" s="91"/>
      <c r="F31" s="92">
        <f>F32+F37+F42</f>
        <v>0</v>
      </c>
      <c r="G31" s="92">
        <f>G32+G37+G42</f>
        <v>1703.031</v>
      </c>
      <c r="H31" s="92">
        <f>H32+H37+H42</f>
        <v>0</v>
      </c>
    </row>
    <row r="32" spans="1:8" s="151" customFormat="1" ht="45" customHeight="1" hidden="1">
      <c r="A32" s="149"/>
      <c r="B32" s="283" t="s">
        <v>416</v>
      </c>
      <c r="C32" s="94" t="s">
        <v>422</v>
      </c>
      <c r="D32" s="141"/>
      <c r="E32" s="141"/>
      <c r="F32" s="142">
        <f>F33</f>
        <v>0</v>
      </c>
      <c r="G32" s="142">
        <f>G33</f>
        <v>0</v>
      </c>
      <c r="H32" s="142">
        <f>H33</f>
        <v>0</v>
      </c>
    </row>
    <row r="33" spans="1:8" ht="45" customHeight="1" hidden="1">
      <c r="A33" s="256"/>
      <c r="B33" s="302" t="s">
        <v>456</v>
      </c>
      <c r="C33" s="251" t="s">
        <v>423</v>
      </c>
      <c r="D33" s="251"/>
      <c r="E33" s="251"/>
      <c r="F33" s="304">
        <f aca="true" t="shared" si="2" ref="F33:H35">F34</f>
        <v>0</v>
      </c>
      <c r="G33" s="304">
        <f t="shared" si="2"/>
        <v>0</v>
      </c>
      <c r="H33" s="304">
        <f t="shared" si="2"/>
        <v>0</v>
      </c>
    </row>
    <row r="34" spans="1:8" ht="15" customHeight="1" hidden="1">
      <c r="A34" s="125"/>
      <c r="B34" s="282" t="s">
        <v>264</v>
      </c>
      <c r="C34" s="30" t="s">
        <v>423</v>
      </c>
      <c r="D34" s="31">
        <v>300</v>
      </c>
      <c r="E34" s="30"/>
      <c r="F34" s="98">
        <f t="shared" si="2"/>
        <v>0</v>
      </c>
      <c r="G34" s="98">
        <f t="shared" si="2"/>
        <v>0</v>
      </c>
      <c r="H34" s="98">
        <f t="shared" si="2"/>
        <v>0</v>
      </c>
    </row>
    <row r="35" spans="1:8" ht="30" customHeight="1" hidden="1">
      <c r="A35" s="125"/>
      <c r="B35" s="282" t="s">
        <v>265</v>
      </c>
      <c r="C35" s="30" t="s">
        <v>423</v>
      </c>
      <c r="D35" s="30" t="s">
        <v>266</v>
      </c>
      <c r="E35" s="30"/>
      <c r="F35" s="98">
        <f t="shared" si="2"/>
        <v>0</v>
      </c>
      <c r="G35" s="98">
        <f t="shared" si="2"/>
        <v>0</v>
      </c>
      <c r="H35" s="98">
        <f t="shared" si="2"/>
        <v>0</v>
      </c>
    </row>
    <row r="36" spans="1:8" ht="15" customHeight="1" hidden="1">
      <c r="A36" s="125"/>
      <c r="B36" s="284" t="s">
        <v>124</v>
      </c>
      <c r="C36" s="30" t="s">
        <v>423</v>
      </c>
      <c r="D36" s="30" t="s">
        <v>266</v>
      </c>
      <c r="E36" s="30" t="s">
        <v>279</v>
      </c>
      <c r="F36" s="98">
        <v>0</v>
      </c>
      <c r="G36" s="98">
        <v>0</v>
      </c>
      <c r="H36" s="98">
        <v>0</v>
      </c>
    </row>
    <row r="37" spans="1:8" ht="15" customHeight="1" hidden="1">
      <c r="A37" s="149"/>
      <c r="B37" s="283" t="s">
        <v>417</v>
      </c>
      <c r="C37" s="94" t="s">
        <v>424</v>
      </c>
      <c r="D37" s="141"/>
      <c r="E37" s="141"/>
      <c r="F37" s="142">
        <f>F38</f>
        <v>0</v>
      </c>
      <c r="G37" s="142">
        <f>G38</f>
        <v>0</v>
      </c>
      <c r="H37" s="142">
        <f>H38</f>
        <v>0</v>
      </c>
    </row>
    <row r="38" spans="1:8" ht="75" customHeight="1" hidden="1">
      <c r="A38" s="256"/>
      <c r="B38" s="302" t="s">
        <v>457</v>
      </c>
      <c r="C38" s="251" t="s">
        <v>425</v>
      </c>
      <c r="D38" s="251"/>
      <c r="E38" s="251"/>
      <c r="F38" s="304">
        <f aca="true" t="shared" si="3" ref="F38:H40">F39</f>
        <v>0</v>
      </c>
      <c r="G38" s="304">
        <f t="shared" si="3"/>
        <v>0</v>
      </c>
      <c r="H38" s="304">
        <f t="shared" si="3"/>
        <v>0</v>
      </c>
    </row>
    <row r="39" spans="1:8" ht="15" customHeight="1" hidden="1">
      <c r="A39" s="125"/>
      <c r="B39" s="282" t="s">
        <v>264</v>
      </c>
      <c r="C39" s="30" t="s">
        <v>425</v>
      </c>
      <c r="D39" s="31">
        <v>300</v>
      </c>
      <c r="E39" s="30"/>
      <c r="F39" s="98">
        <f t="shared" si="3"/>
        <v>0</v>
      </c>
      <c r="G39" s="98">
        <f t="shared" si="3"/>
        <v>0</v>
      </c>
      <c r="H39" s="98">
        <f t="shared" si="3"/>
        <v>0</v>
      </c>
    </row>
    <row r="40" spans="1:8" ht="30" customHeight="1" hidden="1">
      <c r="A40" s="125"/>
      <c r="B40" s="282" t="s">
        <v>265</v>
      </c>
      <c r="C40" s="30" t="s">
        <v>425</v>
      </c>
      <c r="D40" s="30" t="s">
        <v>266</v>
      </c>
      <c r="E40" s="30"/>
      <c r="F40" s="98">
        <f t="shared" si="3"/>
        <v>0</v>
      </c>
      <c r="G40" s="98">
        <f t="shared" si="3"/>
        <v>0</v>
      </c>
      <c r="H40" s="98">
        <f t="shared" si="3"/>
        <v>0</v>
      </c>
    </row>
    <row r="41" spans="1:8" ht="15" customHeight="1" hidden="1">
      <c r="A41" s="125"/>
      <c r="B41" s="284" t="s">
        <v>124</v>
      </c>
      <c r="C41" s="30" t="s">
        <v>425</v>
      </c>
      <c r="D41" s="30" t="s">
        <v>266</v>
      </c>
      <c r="E41" s="30" t="s">
        <v>279</v>
      </c>
      <c r="F41" s="98">
        <v>0</v>
      </c>
      <c r="G41" s="98">
        <v>0</v>
      </c>
      <c r="H41" s="98">
        <v>0</v>
      </c>
    </row>
    <row r="42" spans="1:8" ht="45" customHeight="1">
      <c r="A42" s="103"/>
      <c r="B42" s="283" t="s">
        <v>64</v>
      </c>
      <c r="C42" s="94" t="s">
        <v>426</v>
      </c>
      <c r="D42" s="104"/>
      <c r="E42" s="104"/>
      <c r="F42" s="96">
        <f>F43</f>
        <v>0</v>
      </c>
      <c r="G42" s="96">
        <f>G43</f>
        <v>1703.031</v>
      </c>
      <c r="H42" s="96">
        <f>H43</f>
        <v>0</v>
      </c>
    </row>
    <row r="43" spans="1:8" ht="45" customHeight="1">
      <c r="A43" s="256"/>
      <c r="B43" s="305" t="s">
        <v>545</v>
      </c>
      <c r="C43" s="251" t="s">
        <v>427</v>
      </c>
      <c r="D43" s="251"/>
      <c r="E43" s="251"/>
      <c r="F43" s="304">
        <f aca="true" t="shared" si="4" ref="F43:H45">F44</f>
        <v>0</v>
      </c>
      <c r="G43" s="304">
        <f t="shared" si="4"/>
        <v>1703.031</v>
      </c>
      <c r="H43" s="304">
        <f t="shared" si="4"/>
        <v>0</v>
      </c>
    </row>
    <row r="44" spans="1:8" ht="30" customHeight="1">
      <c r="A44" s="32"/>
      <c r="B44" s="285" t="s">
        <v>65</v>
      </c>
      <c r="C44" s="30" t="s">
        <v>427</v>
      </c>
      <c r="D44" s="30" t="s">
        <v>70</v>
      </c>
      <c r="E44" s="30"/>
      <c r="F44" s="98">
        <f t="shared" si="4"/>
        <v>0</v>
      </c>
      <c r="G44" s="98">
        <f t="shared" si="4"/>
        <v>1703.031</v>
      </c>
      <c r="H44" s="98">
        <f t="shared" si="4"/>
        <v>0</v>
      </c>
    </row>
    <row r="45" spans="1:8" ht="15" customHeight="1">
      <c r="A45" s="32"/>
      <c r="B45" s="285" t="s">
        <v>66</v>
      </c>
      <c r="C45" s="30" t="s">
        <v>427</v>
      </c>
      <c r="D45" s="30" t="s">
        <v>67</v>
      </c>
      <c r="E45" s="30"/>
      <c r="F45" s="98">
        <f t="shared" si="4"/>
        <v>0</v>
      </c>
      <c r="G45" s="98">
        <f t="shared" si="4"/>
        <v>1703.031</v>
      </c>
      <c r="H45" s="98">
        <f t="shared" si="4"/>
        <v>0</v>
      </c>
    </row>
    <row r="46" spans="1:8" ht="15" customHeight="1">
      <c r="A46" s="32"/>
      <c r="B46" s="282" t="s">
        <v>68</v>
      </c>
      <c r="C46" s="30" t="s">
        <v>427</v>
      </c>
      <c r="D46" s="30" t="s">
        <v>67</v>
      </c>
      <c r="E46" s="30" t="s">
        <v>69</v>
      </c>
      <c r="F46" s="98">
        <f>200-200</f>
        <v>0</v>
      </c>
      <c r="G46" s="98">
        <f>17.03+1686.001</f>
        <v>1703.031</v>
      </c>
      <c r="H46" s="98">
        <v>0</v>
      </c>
    </row>
    <row r="47" spans="1:8" ht="45" customHeight="1">
      <c r="A47" s="89">
        <v>4</v>
      </c>
      <c r="B47" s="280" t="s">
        <v>428</v>
      </c>
      <c r="C47" s="90" t="s">
        <v>62</v>
      </c>
      <c r="D47" s="91" t="s">
        <v>63</v>
      </c>
      <c r="E47" s="91"/>
      <c r="F47" s="92">
        <f>F48+F65+F83</f>
        <v>3416</v>
      </c>
      <c r="G47" s="92">
        <f>G48+G65+G83</f>
        <v>2266</v>
      </c>
      <c r="H47" s="92">
        <f>H48+H65+H83</f>
        <v>2266</v>
      </c>
    </row>
    <row r="48" spans="1:8" ht="45" customHeight="1">
      <c r="A48" s="99"/>
      <c r="B48" s="286" t="s">
        <v>71</v>
      </c>
      <c r="C48" s="100" t="s">
        <v>429</v>
      </c>
      <c r="D48" s="100"/>
      <c r="E48" s="100"/>
      <c r="F48" s="102">
        <f>F49</f>
        <v>896</v>
      </c>
      <c r="G48" s="102">
        <f>G49</f>
        <v>896</v>
      </c>
      <c r="H48" s="102">
        <f>H49</f>
        <v>896</v>
      </c>
    </row>
    <row r="49" spans="1:8" ht="30" customHeight="1">
      <c r="A49" s="103"/>
      <c r="B49" s="283" t="s">
        <v>73</v>
      </c>
      <c r="C49" s="94" t="s">
        <v>430</v>
      </c>
      <c r="D49" s="94"/>
      <c r="E49" s="94"/>
      <c r="F49" s="96">
        <f>F58+F50+F54</f>
        <v>896</v>
      </c>
      <c r="G49" s="96">
        <f>G58+G50+G54</f>
        <v>896</v>
      </c>
      <c r="H49" s="96">
        <f>H58+H50+H54</f>
        <v>896</v>
      </c>
    </row>
    <row r="50" spans="1:8" ht="30" customHeight="1" hidden="1">
      <c r="A50" s="256"/>
      <c r="B50" s="306" t="s">
        <v>75</v>
      </c>
      <c r="C50" s="251" t="s">
        <v>431</v>
      </c>
      <c r="D50" s="251"/>
      <c r="E50" s="251"/>
      <c r="F50" s="303">
        <f aca="true" t="shared" si="5" ref="F50:H52">F51</f>
        <v>0</v>
      </c>
      <c r="G50" s="303">
        <f t="shared" si="5"/>
        <v>0</v>
      </c>
      <c r="H50" s="303">
        <f t="shared" si="5"/>
        <v>0</v>
      </c>
    </row>
    <row r="51" spans="1:8" ht="30" customHeight="1" hidden="1">
      <c r="A51" s="130"/>
      <c r="B51" s="288" t="s">
        <v>77</v>
      </c>
      <c r="C51" s="30" t="s">
        <v>431</v>
      </c>
      <c r="D51" s="30" t="s">
        <v>78</v>
      </c>
      <c r="E51" s="30"/>
      <c r="F51" s="97">
        <f t="shared" si="5"/>
        <v>0</v>
      </c>
      <c r="G51" s="97">
        <f t="shared" si="5"/>
        <v>0</v>
      </c>
      <c r="H51" s="97">
        <f t="shared" si="5"/>
        <v>0</v>
      </c>
    </row>
    <row r="52" spans="1:8" ht="30" customHeight="1" hidden="1">
      <c r="A52" s="130"/>
      <c r="B52" s="282" t="s">
        <v>79</v>
      </c>
      <c r="C52" s="30" t="s">
        <v>431</v>
      </c>
      <c r="D52" s="30" t="s">
        <v>80</v>
      </c>
      <c r="E52" s="30"/>
      <c r="F52" s="97">
        <f t="shared" si="5"/>
        <v>0</v>
      </c>
      <c r="G52" s="97">
        <f t="shared" si="5"/>
        <v>0</v>
      </c>
      <c r="H52" s="97">
        <f t="shared" si="5"/>
        <v>0</v>
      </c>
    </row>
    <row r="53" spans="1:8" ht="15" customHeight="1" hidden="1">
      <c r="A53" s="130"/>
      <c r="B53" s="282" t="s">
        <v>68</v>
      </c>
      <c r="C53" s="30" t="s">
        <v>431</v>
      </c>
      <c r="D53" s="30" t="s">
        <v>80</v>
      </c>
      <c r="E53" s="30" t="s">
        <v>69</v>
      </c>
      <c r="F53" s="97">
        <v>0</v>
      </c>
      <c r="G53" s="97">
        <v>0</v>
      </c>
      <c r="H53" s="97">
        <v>0</v>
      </c>
    </row>
    <row r="54" spans="1:8" ht="30" customHeight="1" hidden="1">
      <c r="A54" s="256"/>
      <c r="B54" s="306" t="s">
        <v>298</v>
      </c>
      <c r="C54" s="251" t="s">
        <v>432</v>
      </c>
      <c r="D54" s="251"/>
      <c r="E54" s="251"/>
      <c r="F54" s="303">
        <f aca="true" t="shared" si="6" ref="F54:H56">F55</f>
        <v>0</v>
      </c>
      <c r="G54" s="303">
        <f t="shared" si="6"/>
        <v>0</v>
      </c>
      <c r="H54" s="303">
        <f t="shared" si="6"/>
        <v>0</v>
      </c>
    </row>
    <row r="55" spans="1:8" ht="30" customHeight="1" hidden="1">
      <c r="A55" s="130"/>
      <c r="B55" s="289" t="s">
        <v>57</v>
      </c>
      <c r="C55" s="30" t="s">
        <v>432</v>
      </c>
      <c r="D55" s="30" t="s">
        <v>76</v>
      </c>
      <c r="E55" s="30"/>
      <c r="F55" s="97">
        <f t="shared" si="6"/>
        <v>0</v>
      </c>
      <c r="G55" s="97">
        <f t="shared" si="6"/>
        <v>0</v>
      </c>
      <c r="H55" s="97">
        <f t="shared" si="6"/>
        <v>0</v>
      </c>
    </row>
    <row r="56" spans="1:8" ht="30" customHeight="1" hidden="1">
      <c r="A56" s="130"/>
      <c r="B56" s="282" t="s">
        <v>58</v>
      </c>
      <c r="C56" s="30" t="s">
        <v>432</v>
      </c>
      <c r="D56" s="30" t="s">
        <v>59</v>
      </c>
      <c r="E56" s="30"/>
      <c r="F56" s="97">
        <f t="shared" si="6"/>
        <v>0</v>
      </c>
      <c r="G56" s="97">
        <f t="shared" si="6"/>
        <v>0</v>
      </c>
      <c r="H56" s="97">
        <f t="shared" si="6"/>
        <v>0</v>
      </c>
    </row>
    <row r="57" spans="1:8" ht="15" customHeight="1" hidden="1">
      <c r="A57" s="130"/>
      <c r="B57" s="282" t="s">
        <v>68</v>
      </c>
      <c r="C57" s="30" t="s">
        <v>432</v>
      </c>
      <c r="D57" s="30" t="s">
        <v>59</v>
      </c>
      <c r="E57" s="30" t="s">
        <v>69</v>
      </c>
      <c r="F57" s="97">
        <v>0</v>
      </c>
      <c r="G57" s="97">
        <v>0</v>
      </c>
      <c r="H57" s="97">
        <v>0</v>
      </c>
    </row>
    <row r="58" spans="1:8" ht="30" customHeight="1">
      <c r="A58" s="256"/>
      <c r="B58" s="306" t="s">
        <v>75</v>
      </c>
      <c r="C58" s="251" t="s">
        <v>433</v>
      </c>
      <c r="D58" s="251"/>
      <c r="E58" s="251"/>
      <c r="F58" s="303">
        <f>F59+F62</f>
        <v>896</v>
      </c>
      <c r="G58" s="303">
        <f>G59+G62</f>
        <v>896</v>
      </c>
      <c r="H58" s="303">
        <f>H59+H62</f>
        <v>896</v>
      </c>
    </row>
    <row r="59" spans="1:8" ht="30" customHeight="1">
      <c r="A59" s="32"/>
      <c r="B59" s="289" t="s">
        <v>57</v>
      </c>
      <c r="C59" s="30" t="s">
        <v>433</v>
      </c>
      <c r="D59" s="30" t="s">
        <v>76</v>
      </c>
      <c r="E59" s="30"/>
      <c r="F59" s="97">
        <f aca="true" t="shared" si="7" ref="F59:H60">F60</f>
        <v>896</v>
      </c>
      <c r="G59" s="97">
        <f t="shared" si="7"/>
        <v>896</v>
      </c>
      <c r="H59" s="97">
        <f t="shared" si="7"/>
        <v>896</v>
      </c>
    </row>
    <row r="60" spans="1:8" ht="30" customHeight="1">
      <c r="A60" s="32"/>
      <c r="B60" s="282" t="s">
        <v>58</v>
      </c>
      <c r="C60" s="30" t="s">
        <v>433</v>
      </c>
      <c r="D60" s="30" t="s">
        <v>59</v>
      </c>
      <c r="E60" s="30"/>
      <c r="F60" s="97">
        <f t="shared" si="7"/>
        <v>896</v>
      </c>
      <c r="G60" s="97">
        <f t="shared" si="7"/>
        <v>896</v>
      </c>
      <c r="H60" s="97">
        <f t="shared" si="7"/>
        <v>896</v>
      </c>
    </row>
    <row r="61" spans="1:8" ht="15" customHeight="1">
      <c r="A61" s="32"/>
      <c r="B61" s="282" t="s">
        <v>68</v>
      </c>
      <c r="C61" s="30" t="s">
        <v>433</v>
      </c>
      <c r="D61" s="30" t="s">
        <v>59</v>
      </c>
      <c r="E61" s="30" t="s">
        <v>69</v>
      </c>
      <c r="F61" s="97">
        <v>896</v>
      </c>
      <c r="G61" s="97">
        <v>896</v>
      </c>
      <c r="H61" s="97">
        <v>896</v>
      </c>
    </row>
    <row r="62" spans="1:8" ht="30" customHeight="1" hidden="1">
      <c r="A62" s="32"/>
      <c r="B62" s="288" t="s">
        <v>77</v>
      </c>
      <c r="C62" s="30" t="s">
        <v>433</v>
      </c>
      <c r="D62" s="30" t="s">
        <v>78</v>
      </c>
      <c r="E62" s="30"/>
      <c r="F62" s="97">
        <f aca="true" t="shared" si="8" ref="F62:H77">F63</f>
        <v>0</v>
      </c>
      <c r="G62" s="97">
        <f t="shared" si="8"/>
        <v>0</v>
      </c>
      <c r="H62" s="97">
        <f t="shared" si="8"/>
        <v>0</v>
      </c>
    </row>
    <row r="63" spans="1:8" ht="30" customHeight="1" hidden="1">
      <c r="A63" s="32"/>
      <c r="B63" s="282" t="s">
        <v>79</v>
      </c>
      <c r="C63" s="30" t="s">
        <v>433</v>
      </c>
      <c r="D63" s="30" t="s">
        <v>80</v>
      </c>
      <c r="E63" s="30"/>
      <c r="F63" s="97">
        <f t="shared" si="8"/>
        <v>0</v>
      </c>
      <c r="G63" s="97">
        <f t="shared" si="8"/>
        <v>0</v>
      </c>
      <c r="H63" s="97">
        <f t="shared" si="8"/>
        <v>0</v>
      </c>
    </row>
    <row r="64" spans="1:8" ht="15" customHeight="1" hidden="1">
      <c r="A64" s="32"/>
      <c r="B64" s="282" t="s">
        <v>68</v>
      </c>
      <c r="C64" s="30" t="s">
        <v>433</v>
      </c>
      <c r="D64" s="30" t="s">
        <v>80</v>
      </c>
      <c r="E64" s="30" t="s">
        <v>69</v>
      </c>
      <c r="F64" s="97">
        <v>0</v>
      </c>
      <c r="G64" s="97">
        <v>0</v>
      </c>
      <c r="H64" s="97">
        <v>0</v>
      </c>
    </row>
    <row r="65" spans="1:8" ht="30" customHeight="1">
      <c r="A65" s="99"/>
      <c r="B65" s="286" t="s">
        <v>81</v>
      </c>
      <c r="C65" s="100" t="s">
        <v>72</v>
      </c>
      <c r="D65" s="101" t="s">
        <v>63</v>
      </c>
      <c r="E65" s="101"/>
      <c r="F65" s="102">
        <f t="shared" si="8"/>
        <v>1000</v>
      </c>
      <c r="G65" s="102">
        <f t="shared" si="8"/>
        <v>1000</v>
      </c>
      <c r="H65" s="102">
        <f t="shared" si="8"/>
        <v>1000</v>
      </c>
    </row>
    <row r="66" spans="1:8" ht="30" customHeight="1">
      <c r="A66" s="103"/>
      <c r="B66" s="283" t="s">
        <v>83</v>
      </c>
      <c r="C66" s="94" t="s">
        <v>74</v>
      </c>
      <c r="D66" s="104"/>
      <c r="E66" s="104"/>
      <c r="F66" s="96">
        <f>F67+F75+F71+F79</f>
        <v>1000</v>
      </c>
      <c r="G66" s="96">
        <f>G67+G75+G71+G79</f>
        <v>1000</v>
      </c>
      <c r="H66" s="96">
        <f>H67+H75+H71+H79</f>
        <v>1000</v>
      </c>
    </row>
    <row r="67" spans="1:8" ht="30" customHeight="1" hidden="1">
      <c r="A67" s="256"/>
      <c r="B67" s="306" t="s">
        <v>85</v>
      </c>
      <c r="C67" s="251" t="s">
        <v>434</v>
      </c>
      <c r="D67" s="252"/>
      <c r="E67" s="252"/>
      <c r="F67" s="304">
        <f t="shared" si="8"/>
        <v>0</v>
      </c>
      <c r="G67" s="304">
        <f t="shared" si="8"/>
        <v>0</v>
      </c>
      <c r="H67" s="304">
        <f t="shared" si="8"/>
        <v>0</v>
      </c>
    </row>
    <row r="68" spans="1:8" ht="30" customHeight="1" hidden="1">
      <c r="A68" s="32"/>
      <c r="B68" s="289" t="s">
        <v>65</v>
      </c>
      <c r="C68" s="30" t="s">
        <v>434</v>
      </c>
      <c r="D68" s="31">
        <v>400</v>
      </c>
      <c r="E68" s="31"/>
      <c r="F68" s="98">
        <f t="shared" si="8"/>
        <v>0</v>
      </c>
      <c r="G68" s="98">
        <f t="shared" si="8"/>
        <v>0</v>
      </c>
      <c r="H68" s="98">
        <f t="shared" si="8"/>
        <v>0</v>
      </c>
    </row>
    <row r="69" spans="1:8" ht="15" customHeight="1" hidden="1">
      <c r="A69" s="32"/>
      <c r="B69" s="282" t="s">
        <v>66</v>
      </c>
      <c r="C69" s="30" t="s">
        <v>434</v>
      </c>
      <c r="D69" s="30" t="s">
        <v>67</v>
      </c>
      <c r="E69" s="30"/>
      <c r="F69" s="97">
        <f t="shared" si="8"/>
        <v>0</v>
      </c>
      <c r="G69" s="97">
        <f t="shared" si="8"/>
        <v>0</v>
      </c>
      <c r="H69" s="97">
        <f t="shared" si="8"/>
        <v>0</v>
      </c>
    </row>
    <row r="70" spans="1:8" ht="15" customHeight="1" hidden="1">
      <c r="A70" s="32"/>
      <c r="B70" s="282" t="s">
        <v>68</v>
      </c>
      <c r="C70" s="30" t="s">
        <v>434</v>
      </c>
      <c r="D70" s="30" t="s">
        <v>67</v>
      </c>
      <c r="E70" s="30" t="s">
        <v>69</v>
      </c>
      <c r="F70" s="98">
        <v>0</v>
      </c>
      <c r="G70" s="98">
        <v>0</v>
      </c>
      <c r="H70" s="98">
        <v>0</v>
      </c>
    </row>
    <row r="71" spans="1:8" ht="30" customHeight="1">
      <c r="A71" s="256"/>
      <c r="B71" s="306" t="s">
        <v>86</v>
      </c>
      <c r="C71" s="251" t="s">
        <v>535</v>
      </c>
      <c r="D71" s="252"/>
      <c r="E71" s="252"/>
      <c r="F71" s="304">
        <f aca="true" t="shared" si="9" ref="F71:H73">F72</f>
        <v>1000</v>
      </c>
      <c r="G71" s="304">
        <f t="shared" si="9"/>
        <v>1000</v>
      </c>
      <c r="H71" s="304">
        <f t="shared" si="9"/>
        <v>1000</v>
      </c>
    </row>
    <row r="72" spans="1:8" ht="30" customHeight="1">
      <c r="A72" s="32"/>
      <c r="B72" s="289" t="s">
        <v>57</v>
      </c>
      <c r="C72" s="30" t="s">
        <v>535</v>
      </c>
      <c r="D72" s="31">
        <v>200</v>
      </c>
      <c r="E72" s="31"/>
      <c r="F72" s="98">
        <f t="shared" si="9"/>
        <v>1000</v>
      </c>
      <c r="G72" s="98">
        <f t="shared" si="9"/>
        <v>1000</v>
      </c>
      <c r="H72" s="98">
        <f t="shared" si="9"/>
        <v>1000</v>
      </c>
    </row>
    <row r="73" spans="1:8" ht="30" customHeight="1">
      <c r="A73" s="32"/>
      <c r="B73" s="282" t="s">
        <v>58</v>
      </c>
      <c r="C73" s="30" t="s">
        <v>535</v>
      </c>
      <c r="D73" s="30" t="s">
        <v>59</v>
      </c>
      <c r="E73" s="30"/>
      <c r="F73" s="97">
        <f t="shared" si="9"/>
        <v>1000</v>
      </c>
      <c r="G73" s="97">
        <f t="shared" si="9"/>
        <v>1000</v>
      </c>
      <c r="H73" s="97">
        <f t="shared" si="9"/>
        <v>1000</v>
      </c>
    </row>
    <row r="74" spans="1:8" ht="15" customHeight="1">
      <c r="A74" s="32"/>
      <c r="B74" s="282" t="s">
        <v>68</v>
      </c>
      <c r="C74" s="30" t="s">
        <v>535</v>
      </c>
      <c r="D74" s="30" t="s">
        <v>59</v>
      </c>
      <c r="E74" s="30" t="s">
        <v>69</v>
      </c>
      <c r="F74" s="98">
        <v>1000</v>
      </c>
      <c r="G74" s="98">
        <v>1000</v>
      </c>
      <c r="H74" s="98">
        <v>1000</v>
      </c>
    </row>
    <row r="75" spans="1:8" ht="30" customHeight="1" hidden="1">
      <c r="A75" s="256"/>
      <c r="B75" s="306" t="s">
        <v>532</v>
      </c>
      <c r="C75" s="251" t="s">
        <v>533</v>
      </c>
      <c r="D75" s="252"/>
      <c r="E75" s="252"/>
      <c r="F75" s="304">
        <f t="shared" si="8"/>
        <v>0</v>
      </c>
      <c r="G75" s="304">
        <f t="shared" si="8"/>
        <v>0</v>
      </c>
      <c r="H75" s="304">
        <f t="shared" si="8"/>
        <v>0</v>
      </c>
    </row>
    <row r="76" spans="1:8" ht="30" customHeight="1" hidden="1">
      <c r="A76" s="32"/>
      <c r="B76" s="289" t="s">
        <v>57</v>
      </c>
      <c r="C76" s="30" t="s">
        <v>533</v>
      </c>
      <c r="D76" s="31">
        <v>200</v>
      </c>
      <c r="E76" s="31"/>
      <c r="F76" s="98">
        <f t="shared" si="8"/>
        <v>0</v>
      </c>
      <c r="G76" s="98">
        <f t="shared" si="8"/>
        <v>0</v>
      </c>
      <c r="H76" s="98">
        <f t="shared" si="8"/>
        <v>0</v>
      </c>
    </row>
    <row r="77" spans="1:8" ht="30" customHeight="1" hidden="1">
      <c r="A77" s="32"/>
      <c r="B77" s="282" t="s">
        <v>58</v>
      </c>
      <c r="C77" s="30" t="s">
        <v>533</v>
      </c>
      <c r="D77" s="30" t="s">
        <v>59</v>
      </c>
      <c r="E77" s="30"/>
      <c r="F77" s="97">
        <f t="shared" si="8"/>
        <v>0</v>
      </c>
      <c r="G77" s="97">
        <f t="shared" si="8"/>
        <v>0</v>
      </c>
      <c r="H77" s="97">
        <f t="shared" si="8"/>
        <v>0</v>
      </c>
    </row>
    <row r="78" spans="1:8" ht="15" customHeight="1" hidden="1">
      <c r="A78" s="32"/>
      <c r="B78" s="282" t="s">
        <v>68</v>
      </c>
      <c r="C78" s="30" t="s">
        <v>533</v>
      </c>
      <c r="D78" s="30" t="s">
        <v>59</v>
      </c>
      <c r="E78" s="30" t="s">
        <v>69</v>
      </c>
      <c r="F78" s="98">
        <v>0</v>
      </c>
      <c r="G78" s="98">
        <v>0</v>
      </c>
      <c r="H78" s="98">
        <v>0</v>
      </c>
    </row>
    <row r="79" spans="1:8" ht="15" customHeight="1" hidden="1">
      <c r="A79" s="256"/>
      <c r="B79" s="306" t="s">
        <v>468</v>
      </c>
      <c r="C79" s="251" t="s">
        <v>467</v>
      </c>
      <c r="D79" s="252"/>
      <c r="E79" s="252"/>
      <c r="F79" s="304">
        <f aca="true" t="shared" si="10" ref="F79:H81">F80</f>
        <v>0</v>
      </c>
      <c r="G79" s="304">
        <f t="shared" si="10"/>
        <v>0</v>
      </c>
      <c r="H79" s="304">
        <f t="shared" si="10"/>
        <v>0</v>
      </c>
    </row>
    <row r="80" spans="1:8" ht="30" customHeight="1" hidden="1">
      <c r="A80" s="32"/>
      <c r="B80" s="289" t="s">
        <v>65</v>
      </c>
      <c r="C80" s="30" t="s">
        <v>467</v>
      </c>
      <c r="D80" s="31">
        <v>400</v>
      </c>
      <c r="E80" s="31"/>
      <c r="F80" s="98">
        <f t="shared" si="10"/>
        <v>0</v>
      </c>
      <c r="G80" s="98">
        <f t="shared" si="10"/>
        <v>0</v>
      </c>
      <c r="H80" s="98">
        <f t="shared" si="10"/>
        <v>0</v>
      </c>
    </row>
    <row r="81" spans="1:8" ht="15" customHeight="1" hidden="1">
      <c r="A81" s="32"/>
      <c r="B81" s="282" t="s">
        <v>66</v>
      </c>
      <c r="C81" s="30" t="s">
        <v>467</v>
      </c>
      <c r="D81" s="30" t="s">
        <v>67</v>
      </c>
      <c r="E81" s="30"/>
      <c r="F81" s="97">
        <f t="shared" si="10"/>
        <v>0</v>
      </c>
      <c r="G81" s="97">
        <f t="shared" si="10"/>
        <v>0</v>
      </c>
      <c r="H81" s="97">
        <f t="shared" si="10"/>
        <v>0</v>
      </c>
    </row>
    <row r="82" spans="1:8" ht="15" customHeight="1" hidden="1">
      <c r="A82" s="32"/>
      <c r="B82" s="282" t="s">
        <v>68</v>
      </c>
      <c r="C82" s="30" t="s">
        <v>467</v>
      </c>
      <c r="D82" s="30" t="s">
        <v>67</v>
      </c>
      <c r="E82" s="30" t="s">
        <v>69</v>
      </c>
      <c r="F82" s="98">
        <v>0</v>
      </c>
      <c r="G82" s="98">
        <v>0</v>
      </c>
      <c r="H82" s="98">
        <v>0</v>
      </c>
    </row>
    <row r="83" spans="1:8" ht="15" customHeight="1">
      <c r="A83" s="99"/>
      <c r="B83" s="286" t="s">
        <v>435</v>
      </c>
      <c r="C83" s="100" t="s">
        <v>82</v>
      </c>
      <c r="D83" s="100"/>
      <c r="E83" s="100"/>
      <c r="F83" s="107">
        <f>F84+F90</f>
        <v>1520</v>
      </c>
      <c r="G83" s="107">
        <f>G84+G90</f>
        <v>370</v>
      </c>
      <c r="H83" s="107">
        <f>H84+H90</f>
        <v>370</v>
      </c>
    </row>
    <row r="84" spans="1:8" ht="30" customHeight="1">
      <c r="A84" s="103"/>
      <c r="B84" s="283" t="s">
        <v>188</v>
      </c>
      <c r="C84" s="94" t="s">
        <v>84</v>
      </c>
      <c r="D84" s="94"/>
      <c r="E84" s="94"/>
      <c r="F84" s="108">
        <f aca="true" t="shared" si="11" ref="F84:H86">F85</f>
        <v>670</v>
      </c>
      <c r="G84" s="108">
        <f t="shared" si="11"/>
        <v>20</v>
      </c>
      <c r="H84" s="108">
        <f t="shared" si="11"/>
        <v>20</v>
      </c>
    </row>
    <row r="85" spans="1:8" ht="15" customHeight="1">
      <c r="A85" s="256"/>
      <c r="B85" s="306" t="s">
        <v>190</v>
      </c>
      <c r="C85" s="251" t="s">
        <v>436</v>
      </c>
      <c r="D85" s="251"/>
      <c r="E85" s="251"/>
      <c r="F85" s="304">
        <f t="shared" si="11"/>
        <v>670</v>
      </c>
      <c r="G85" s="304">
        <f t="shared" si="11"/>
        <v>20</v>
      </c>
      <c r="H85" s="304">
        <f t="shared" si="11"/>
        <v>20</v>
      </c>
    </row>
    <row r="86" spans="1:8" ht="30" customHeight="1">
      <c r="A86" s="32"/>
      <c r="B86" s="289" t="s">
        <v>57</v>
      </c>
      <c r="C86" s="30" t="s">
        <v>436</v>
      </c>
      <c r="D86" s="30" t="s">
        <v>76</v>
      </c>
      <c r="E86" s="30"/>
      <c r="F86" s="98">
        <f t="shared" si="11"/>
        <v>670</v>
      </c>
      <c r="G86" s="98">
        <f t="shared" si="11"/>
        <v>20</v>
      </c>
      <c r="H86" s="98">
        <f t="shared" si="11"/>
        <v>20</v>
      </c>
    </row>
    <row r="87" spans="1:8" ht="30" customHeight="1">
      <c r="A87" s="32"/>
      <c r="B87" s="282" t="s">
        <v>58</v>
      </c>
      <c r="C87" s="30" t="s">
        <v>436</v>
      </c>
      <c r="D87" s="30" t="s">
        <v>59</v>
      </c>
      <c r="E87" s="30"/>
      <c r="F87" s="98">
        <f>F88+F89</f>
        <v>670</v>
      </c>
      <c r="G87" s="98">
        <f>G88+G89</f>
        <v>20</v>
      </c>
      <c r="H87" s="98">
        <f>H88+H89</f>
        <v>20</v>
      </c>
    </row>
    <row r="88" spans="1:8" ht="15" customHeight="1">
      <c r="A88" s="32"/>
      <c r="B88" s="282" t="s">
        <v>185</v>
      </c>
      <c r="C88" s="30" t="s">
        <v>436</v>
      </c>
      <c r="D88" s="30" t="s">
        <v>59</v>
      </c>
      <c r="E88" s="30" t="s">
        <v>186</v>
      </c>
      <c r="F88" s="98">
        <v>20</v>
      </c>
      <c r="G88" s="98">
        <v>20</v>
      </c>
      <c r="H88" s="98">
        <v>20</v>
      </c>
    </row>
    <row r="89" spans="1:8" ht="15" customHeight="1">
      <c r="A89" s="32"/>
      <c r="B89" s="282" t="s">
        <v>68</v>
      </c>
      <c r="C89" s="30" t="s">
        <v>436</v>
      </c>
      <c r="D89" s="30" t="s">
        <v>59</v>
      </c>
      <c r="E89" s="30" t="s">
        <v>69</v>
      </c>
      <c r="F89" s="98">
        <f>450+200</f>
        <v>650</v>
      </c>
      <c r="G89" s="98">
        <v>0</v>
      </c>
      <c r="H89" s="98">
        <v>0</v>
      </c>
    </row>
    <row r="90" spans="1:8" ht="30" customHeight="1">
      <c r="A90" s="103"/>
      <c r="B90" s="283" t="s">
        <v>438</v>
      </c>
      <c r="C90" s="94" t="s">
        <v>437</v>
      </c>
      <c r="D90" s="94"/>
      <c r="E90" s="94"/>
      <c r="F90" s="108">
        <f>F91</f>
        <v>850</v>
      </c>
      <c r="G90" s="108">
        <f aca="true" t="shared" si="12" ref="G90:H93">G91</f>
        <v>350</v>
      </c>
      <c r="H90" s="108">
        <f t="shared" si="12"/>
        <v>350</v>
      </c>
    </row>
    <row r="91" spans="1:8" ht="30" customHeight="1">
      <c r="A91" s="256"/>
      <c r="B91" s="306" t="s">
        <v>183</v>
      </c>
      <c r="C91" s="251" t="s">
        <v>439</v>
      </c>
      <c r="D91" s="251"/>
      <c r="E91" s="251"/>
      <c r="F91" s="304">
        <f>F92</f>
        <v>850</v>
      </c>
      <c r="G91" s="304">
        <f t="shared" si="12"/>
        <v>350</v>
      </c>
      <c r="H91" s="304">
        <f t="shared" si="12"/>
        <v>350</v>
      </c>
    </row>
    <row r="92" spans="1:8" ht="30" customHeight="1">
      <c r="A92" s="32"/>
      <c r="B92" s="289" t="s">
        <v>57</v>
      </c>
      <c r="C92" s="30" t="s">
        <v>439</v>
      </c>
      <c r="D92" s="30" t="s">
        <v>76</v>
      </c>
      <c r="E92" s="30"/>
      <c r="F92" s="98">
        <f>F93</f>
        <v>850</v>
      </c>
      <c r="G92" s="98">
        <f t="shared" si="12"/>
        <v>350</v>
      </c>
      <c r="H92" s="98">
        <f t="shared" si="12"/>
        <v>350</v>
      </c>
    </row>
    <row r="93" spans="1:8" ht="30" customHeight="1">
      <c r="A93" s="32"/>
      <c r="B93" s="282" t="s">
        <v>58</v>
      </c>
      <c r="C93" s="30" t="s">
        <v>439</v>
      </c>
      <c r="D93" s="30" t="s">
        <v>59</v>
      </c>
      <c r="E93" s="30"/>
      <c r="F93" s="98">
        <f>F94</f>
        <v>850</v>
      </c>
      <c r="G93" s="98">
        <f t="shared" si="12"/>
        <v>350</v>
      </c>
      <c r="H93" s="98">
        <f t="shared" si="12"/>
        <v>350</v>
      </c>
    </row>
    <row r="94" spans="1:8" ht="15" customHeight="1">
      <c r="A94" s="32"/>
      <c r="B94" s="282" t="s">
        <v>185</v>
      </c>
      <c r="C94" s="30" t="s">
        <v>439</v>
      </c>
      <c r="D94" s="30" t="s">
        <v>59</v>
      </c>
      <c r="E94" s="30" t="s">
        <v>186</v>
      </c>
      <c r="F94" s="98">
        <f>500+350</f>
        <v>850</v>
      </c>
      <c r="G94" s="98">
        <v>350</v>
      </c>
      <c r="H94" s="98">
        <v>350</v>
      </c>
    </row>
    <row r="95" spans="1:8" ht="45" customHeight="1">
      <c r="A95" s="89">
        <v>5</v>
      </c>
      <c r="B95" s="290" t="s">
        <v>420</v>
      </c>
      <c r="C95" s="90" t="s">
        <v>87</v>
      </c>
      <c r="D95" s="105"/>
      <c r="E95" s="105"/>
      <c r="F95" s="92">
        <f>F96</f>
        <v>18886</v>
      </c>
      <c r="G95" s="92">
        <f>G96</f>
        <v>13000</v>
      </c>
      <c r="H95" s="92">
        <f>H96</f>
        <v>13000.000000000002</v>
      </c>
    </row>
    <row r="96" spans="1:8" ht="15" customHeight="1">
      <c r="A96" s="103"/>
      <c r="B96" s="291" t="s">
        <v>88</v>
      </c>
      <c r="C96" s="94" t="s">
        <v>89</v>
      </c>
      <c r="D96" s="94"/>
      <c r="E96" s="94"/>
      <c r="F96" s="96">
        <f>F97+F110</f>
        <v>18886</v>
      </c>
      <c r="G96" s="96">
        <f>G97+G110</f>
        <v>13000</v>
      </c>
      <c r="H96" s="96">
        <f>H97+H110</f>
        <v>13000.000000000002</v>
      </c>
    </row>
    <row r="97" spans="1:8" ht="30" customHeight="1">
      <c r="A97" s="256"/>
      <c r="B97" s="302" t="s">
        <v>90</v>
      </c>
      <c r="C97" s="251" t="s">
        <v>91</v>
      </c>
      <c r="D97" s="251"/>
      <c r="E97" s="251"/>
      <c r="F97" s="304">
        <f>F98+F101+F104+F108</f>
        <v>13000</v>
      </c>
      <c r="G97" s="304">
        <f>G98+G101+G104+G108</f>
        <v>13000</v>
      </c>
      <c r="H97" s="304">
        <f>H98+H101+H104+H108</f>
        <v>13000.000000000002</v>
      </c>
    </row>
    <row r="98" spans="1:8" ht="60" customHeight="1">
      <c r="A98" s="32"/>
      <c r="B98" s="292" t="s">
        <v>92</v>
      </c>
      <c r="C98" s="30" t="s">
        <v>91</v>
      </c>
      <c r="D98" s="30" t="s">
        <v>93</v>
      </c>
      <c r="E98" s="30"/>
      <c r="F98" s="98">
        <f aca="true" t="shared" si="13" ref="F98:H99">F99</f>
        <v>10476.005000000001</v>
      </c>
      <c r="G98" s="98">
        <f t="shared" si="13"/>
        <v>11181.754</v>
      </c>
      <c r="H98" s="98">
        <f t="shared" si="13"/>
        <v>11629.024000000001</v>
      </c>
    </row>
    <row r="99" spans="1:8" ht="15" customHeight="1">
      <c r="A99" s="29"/>
      <c r="B99" s="282" t="s">
        <v>94</v>
      </c>
      <c r="C99" s="30" t="s">
        <v>91</v>
      </c>
      <c r="D99" s="31">
        <v>110</v>
      </c>
      <c r="E99" s="31"/>
      <c r="F99" s="97">
        <f t="shared" si="13"/>
        <v>10476.005000000001</v>
      </c>
      <c r="G99" s="97">
        <f t="shared" si="13"/>
        <v>11181.754</v>
      </c>
      <c r="H99" s="97">
        <f t="shared" si="13"/>
        <v>11629.024000000001</v>
      </c>
    </row>
    <row r="100" spans="1:8" ht="15" customHeight="1">
      <c r="A100" s="32"/>
      <c r="B100" s="282" t="s">
        <v>95</v>
      </c>
      <c r="C100" s="30" t="s">
        <v>91</v>
      </c>
      <c r="D100" s="31">
        <v>110</v>
      </c>
      <c r="E100" s="30" t="s">
        <v>96</v>
      </c>
      <c r="F100" s="97">
        <f>8046.087+2429.918</f>
        <v>10476.005000000001</v>
      </c>
      <c r="G100" s="97">
        <f>8588.137+2593.617</f>
        <v>11181.754</v>
      </c>
      <c r="H100" s="97">
        <f>8931.662+2697.362</f>
        <v>11629.024000000001</v>
      </c>
    </row>
    <row r="101" spans="1:8" ht="30" customHeight="1">
      <c r="A101" s="32"/>
      <c r="B101" s="192" t="s">
        <v>57</v>
      </c>
      <c r="C101" s="30" t="s">
        <v>91</v>
      </c>
      <c r="D101" s="31">
        <v>200</v>
      </c>
      <c r="E101" s="30"/>
      <c r="F101" s="97">
        <f aca="true" t="shared" si="14" ref="F101:H102">F102</f>
        <v>2376.995</v>
      </c>
      <c r="G101" s="97">
        <f t="shared" si="14"/>
        <v>1671.246</v>
      </c>
      <c r="H101" s="97">
        <f t="shared" si="14"/>
        <v>1223.976</v>
      </c>
    </row>
    <row r="102" spans="1:8" ht="30" customHeight="1">
      <c r="A102" s="32"/>
      <c r="B102" s="282" t="s">
        <v>58</v>
      </c>
      <c r="C102" s="30" t="s">
        <v>91</v>
      </c>
      <c r="D102" s="30" t="s">
        <v>59</v>
      </c>
      <c r="E102" s="30"/>
      <c r="F102" s="98">
        <f t="shared" si="14"/>
        <v>2376.995</v>
      </c>
      <c r="G102" s="98">
        <f t="shared" si="14"/>
        <v>1671.246</v>
      </c>
      <c r="H102" s="98">
        <f t="shared" si="14"/>
        <v>1223.976</v>
      </c>
    </row>
    <row r="103" spans="1:8" ht="15" customHeight="1">
      <c r="A103" s="32"/>
      <c r="B103" s="282" t="s">
        <v>95</v>
      </c>
      <c r="C103" s="30" t="s">
        <v>91</v>
      </c>
      <c r="D103" s="30" t="s">
        <v>59</v>
      </c>
      <c r="E103" s="30" t="s">
        <v>96</v>
      </c>
      <c r="F103" s="98">
        <v>2376.995</v>
      </c>
      <c r="G103" s="98">
        <v>1671.246</v>
      </c>
      <c r="H103" s="98">
        <v>1223.976</v>
      </c>
    </row>
    <row r="104" spans="1:8" ht="30" customHeight="1" hidden="1">
      <c r="A104" s="32"/>
      <c r="B104" s="293" t="s">
        <v>65</v>
      </c>
      <c r="C104" s="30" t="s">
        <v>91</v>
      </c>
      <c r="D104" s="30" t="s">
        <v>70</v>
      </c>
      <c r="E104" s="30"/>
      <c r="F104" s="98">
        <f aca="true" t="shared" si="15" ref="F104:H105">F105</f>
        <v>0</v>
      </c>
      <c r="G104" s="98">
        <f t="shared" si="15"/>
        <v>0</v>
      </c>
      <c r="H104" s="98">
        <f t="shared" si="15"/>
        <v>0</v>
      </c>
    </row>
    <row r="105" spans="1:8" ht="15" customHeight="1" hidden="1">
      <c r="A105" s="32"/>
      <c r="B105" s="282" t="s">
        <v>66</v>
      </c>
      <c r="C105" s="30" t="s">
        <v>91</v>
      </c>
      <c r="D105" s="30" t="s">
        <v>67</v>
      </c>
      <c r="E105" s="30"/>
      <c r="F105" s="98">
        <f t="shared" si="15"/>
        <v>0</v>
      </c>
      <c r="G105" s="98">
        <f t="shared" si="15"/>
        <v>0</v>
      </c>
      <c r="H105" s="98">
        <f t="shared" si="15"/>
        <v>0</v>
      </c>
    </row>
    <row r="106" spans="1:8" ht="15" customHeight="1" hidden="1">
      <c r="A106" s="32"/>
      <c r="B106" s="282" t="s">
        <v>95</v>
      </c>
      <c r="C106" s="30" t="s">
        <v>91</v>
      </c>
      <c r="D106" s="30" t="s">
        <v>67</v>
      </c>
      <c r="E106" s="30" t="s">
        <v>96</v>
      </c>
      <c r="F106" s="98">
        <v>0</v>
      </c>
      <c r="G106" s="98">
        <v>0</v>
      </c>
      <c r="H106" s="98">
        <v>0</v>
      </c>
    </row>
    <row r="107" spans="1:8" ht="15" customHeight="1">
      <c r="A107" s="32"/>
      <c r="B107" s="282" t="s">
        <v>97</v>
      </c>
      <c r="C107" s="30" t="s">
        <v>91</v>
      </c>
      <c r="D107" s="30" t="s">
        <v>98</v>
      </c>
      <c r="E107" s="30"/>
      <c r="F107" s="98">
        <f aca="true" t="shared" si="16" ref="F107:H112">F108</f>
        <v>147</v>
      </c>
      <c r="G107" s="98">
        <f t="shared" si="16"/>
        <v>147</v>
      </c>
      <c r="H107" s="98">
        <f t="shared" si="16"/>
        <v>147</v>
      </c>
    </row>
    <row r="108" spans="1:8" ht="15" customHeight="1">
      <c r="A108" s="32"/>
      <c r="B108" s="282" t="s">
        <v>99</v>
      </c>
      <c r="C108" s="30" t="s">
        <v>91</v>
      </c>
      <c r="D108" s="30" t="s">
        <v>100</v>
      </c>
      <c r="E108" s="30"/>
      <c r="F108" s="97">
        <f t="shared" si="16"/>
        <v>147</v>
      </c>
      <c r="G108" s="97">
        <f t="shared" si="16"/>
        <v>147</v>
      </c>
      <c r="H108" s="97">
        <f t="shared" si="16"/>
        <v>147</v>
      </c>
    </row>
    <row r="109" spans="1:8" s="79" customFormat="1" ht="15" customHeight="1">
      <c r="A109" s="32"/>
      <c r="B109" s="282" t="s">
        <v>95</v>
      </c>
      <c r="C109" s="30" t="s">
        <v>91</v>
      </c>
      <c r="D109" s="30" t="s">
        <v>100</v>
      </c>
      <c r="E109" s="30" t="s">
        <v>96</v>
      </c>
      <c r="F109" s="98">
        <v>147</v>
      </c>
      <c r="G109" s="98">
        <v>147</v>
      </c>
      <c r="H109" s="98">
        <v>147</v>
      </c>
    </row>
    <row r="110" spans="1:8" s="79" customFormat="1" ht="60" customHeight="1">
      <c r="A110" s="256"/>
      <c r="B110" s="268" t="s">
        <v>765</v>
      </c>
      <c r="C110" s="251" t="s">
        <v>458</v>
      </c>
      <c r="D110" s="251"/>
      <c r="E110" s="251"/>
      <c r="F110" s="304">
        <f t="shared" si="16"/>
        <v>5886</v>
      </c>
      <c r="G110" s="304">
        <f t="shared" si="16"/>
        <v>0</v>
      </c>
      <c r="H110" s="304">
        <f t="shared" si="16"/>
        <v>0</v>
      </c>
    </row>
    <row r="111" spans="1:8" s="79" customFormat="1" ht="60" customHeight="1">
      <c r="A111" s="32"/>
      <c r="B111" s="292" t="s">
        <v>92</v>
      </c>
      <c r="C111" s="30" t="s">
        <v>458</v>
      </c>
      <c r="D111" s="30" t="s">
        <v>93</v>
      </c>
      <c r="E111" s="30"/>
      <c r="F111" s="98">
        <f t="shared" si="16"/>
        <v>5886</v>
      </c>
      <c r="G111" s="98">
        <f t="shared" si="16"/>
        <v>0</v>
      </c>
      <c r="H111" s="98">
        <f t="shared" si="16"/>
        <v>0</v>
      </c>
    </row>
    <row r="112" spans="1:8" s="79" customFormat="1" ht="15" customHeight="1">
      <c r="A112" s="32"/>
      <c r="B112" s="282" t="s">
        <v>94</v>
      </c>
      <c r="C112" s="30" t="s">
        <v>458</v>
      </c>
      <c r="D112" s="30" t="s">
        <v>101</v>
      </c>
      <c r="E112" s="30"/>
      <c r="F112" s="98">
        <f t="shared" si="16"/>
        <v>5886</v>
      </c>
      <c r="G112" s="98">
        <f t="shared" si="16"/>
        <v>0</v>
      </c>
      <c r="H112" s="98">
        <f t="shared" si="16"/>
        <v>0</v>
      </c>
    </row>
    <row r="113" spans="1:8" s="79" customFormat="1" ht="15" customHeight="1">
      <c r="A113" s="32"/>
      <c r="B113" s="282" t="s">
        <v>95</v>
      </c>
      <c r="C113" s="30" t="s">
        <v>458</v>
      </c>
      <c r="D113" s="30" t="s">
        <v>101</v>
      </c>
      <c r="E113" s="30" t="s">
        <v>96</v>
      </c>
      <c r="F113" s="98">
        <f>2943+2943</f>
        <v>5886</v>
      </c>
      <c r="G113" s="98">
        <v>0</v>
      </c>
      <c r="H113" s="98">
        <v>0</v>
      </c>
    </row>
    <row r="114" spans="1:8" s="80" customFormat="1" ht="45" customHeight="1">
      <c r="A114" s="89">
        <v>6</v>
      </c>
      <c r="B114" s="290" t="s">
        <v>448</v>
      </c>
      <c r="C114" s="90" t="s">
        <v>102</v>
      </c>
      <c r="D114" s="106"/>
      <c r="E114" s="106"/>
      <c r="F114" s="92">
        <f>F115+F127</f>
        <v>2710</v>
      </c>
      <c r="G114" s="92">
        <f>G115+G127</f>
        <v>1310</v>
      </c>
      <c r="H114" s="92">
        <f>H115+H127</f>
        <v>1310</v>
      </c>
    </row>
    <row r="115" spans="1:8" ht="60" customHeight="1">
      <c r="A115" s="99"/>
      <c r="B115" s="294" t="s">
        <v>103</v>
      </c>
      <c r="C115" s="100" t="s">
        <v>104</v>
      </c>
      <c r="D115" s="100"/>
      <c r="E115" s="100"/>
      <c r="F115" s="107">
        <f>F116+F122</f>
        <v>2010</v>
      </c>
      <c r="G115" s="107">
        <f>G116+G122</f>
        <v>610</v>
      </c>
      <c r="H115" s="107">
        <f>H116+H122</f>
        <v>610</v>
      </c>
    </row>
    <row r="116" spans="1:8" ht="45" customHeight="1">
      <c r="A116" s="103"/>
      <c r="B116" s="291" t="s">
        <v>105</v>
      </c>
      <c r="C116" s="94" t="s">
        <v>106</v>
      </c>
      <c r="D116" s="94"/>
      <c r="E116" s="94"/>
      <c r="F116" s="108">
        <f aca="true" t="shared" si="17" ref="F116:H118">F117</f>
        <v>1200</v>
      </c>
      <c r="G116" s="108">
        <f t="shared" si="17"/>
        <v>200</v>
      </c>
      <c r="H116" s="108">
        <f t="shared" si="17"/>
        <v>200</v>
      </c>
    </row>
    <row r="117" spans="1:8" ht="30" customHeight="1">
      <c r="A117" s="256"/>
      <c r="B117" s="302" t="s">
        <v>107</v>
      </c>
      <c r="C117" s="251" t="s">
        <v>108</v>
      </c>
      <c r="D117" s="251"/>
      <c r="E117" s="251"/>
      <c r="F117" s="304">
        <f>F118</f>
        <v>1200</v>
      </c>
      <c r="G117" s="304">
        <f t="shared" si="17"/>
        <v>200</v>
      </c>
      <c r="H117" s="304">
        <f t="shared" si="17"/>
        <v>200</v>
      </c>
    </row>
    <row r="118" spans="1:8" ht="30" customHeight="1">
      <c r="A118" s="32"/>
      <c r="B118" s="192" t="s">
        <v>57</v>
      </c>
      <c r="C118" s="30" t="s">
        <v>108</v>
      </c>
      <c r="D118" s="30" t="s">
        <v>76</v>
      </c>
      <c r="E118" s="30"/>
      <c r="F118" s="98">
        <f t="shared" si="17"/>
        <v>1200</v>
      </c>
      <c r="G118" s="98">
        <f t="shared" si="17"/>
        <v>200</v>
      </c>
      <c r="H118" s="98">
        <f t="shared" si="17"/>
        <v>200</v>
      </c>
    </row>
    <row r="119" spans="1:8" ht="30" customHeight="1">
      <c r="A119" s="32"/>
      <c r="B119" s="282" t="s">
        <v>58</v>
      </c>
      <c r="C119" s="30" t="s">
        <v>108</v>
      </c>
      <c r="D119" s="30" t="s">
        <v>59</v>
      </c>
      <c r="E119" s="30"/>
      <c r="F119" s="98">
        <f>F120+F121</f>
        <v>1200</v>
      </c>
      <c r="G119" s="98">
        <f>G120+G121</f>
        <v>200</v>
      </c>
      <c r="H119" s="98">
        <f>H120+H121</f>
        <v>200</v>
      </c>
    </row>
    <row r="120" spans="1:8" ht="15" customHeight="1">
      <c r="A120" s="32"/>
      <c r="B120" s="282" t="s">
        <v>761</v>
      </c>
      <c r="C120" s="30" t="s">
        <v>108</v>
      </c>
      <c r="D120" s="30" t="s">
        <v>59</v>
      </c>
      <c r="E120" s="30" t="s">
        <v>109</v>
      </c>
      <c r="F120" s="98">
        <f>100+100+1000-200</f>
        <v>1000</v>
      </c>
      <c r="G120" s="98">
        <f>100+100-200</f>
        <v>0</v>
      </c>
      <c r="H120" s="98">
        <f>100+100-200</f>
        <v>0</v>
      </c>
    </row>
    <row r="121" spans="1:8" ht="30" customHeight="1">
      <c r="A121" s="32"/>
      <c r="B121" s="282" t="s">
        <v>762</v>
      </c>
      <c r="C121" s="30" t="s">
        <v>108</v>
      </c>
      <c r="D121" s="30" t="s">
        <v>59</v>
      </c>
      <c r="E121" s="30" t="s">
        <v>763</v>
      </c>
      <c r="F121" s="98">
        <v>200</v>
      </c>
      <c r="G121" s="98">
        <f>100+100</f>
        <v>200</v>
      </c>
      <c r="H121" s="98">
        <f>100+100</f>
        <v>200</v>
      </c>
    </row>
    <row r="122" spans="1:8" ht="15" customHeight="1">
      <c r="A122" s="103"/>
      <c r="B122" s="291" t="s">
        <v>110</v>
      </c>
      <c r="C122" s="94" t="s">
        <v>111</v>
      </c>
      <c r="D122" s="94"/>
      <c r="E122" s="94"/>
      <c r="F122" s="108">
        <f aca="true" t="shared" si="18" ref="F122:H125">F123</f>
        <v>810</v>
      </c>
      <c r="G122" s="108">
        <f t="shared" si="18"/>
        <v>410</v>
      </c>
      <c r="H122" s="108">
        <f t="shared" si="18"/>
        <v>410</v>
      </c>
    </row>
    <row r="123" spans="1:8" ht="15" customHeight="1">
      <c r="A123" s="261"/>
      <c r="B123" s="302" t="s">
        <v>112</v>
      </c>
      <c r="C123" s="251" t="s">
        <v>113</v>
      </c>
      <c r="D123" s="307"/>
      <c r="E123" s="307"/>
      <c r="F123" s="304">
        <f t="shared" si="18"/>
        <v>810</v>
      </c>
      <c r="G123" s="304">
        <f t="shared" si="18"/>
        <v>410</v>
      </c>
      <c r="H123" s="304">
        <f t="shared" si="18"/>
        <v>410</v>
      </c>
    </row>
    <row r="124" spans="1:8" ht="30" customHeight="1">
      <c r="A124" s="109"/>
      <c r="B124" s="192" t="s">
        <v>57</v>
      </c>
      <c r="C124" s="30" t="s">
        <v>113</v>
      </c>
      <c r="D124" s="110">
        <v>200</v>
      </c>
      <c r="E124" s="110"/>
      <c r="F124" s="98">
        <f t="shared" si="18"/>
        <v>810</v>
      </c>
      <c r="G124" s="98">
        <f t="shared" si="18"/>
        <v>410</v>
      </c>
      <c r="H124" s="98">
        <f t="shared" si="18"/>
        <v>410</v>
      </c>
    </row>
    <row r="125" spans="1:8" s="80" customFormat="1" ht="30" customHeight="1">
      <c r="A125" s="111"/>
      <c r="B125" s="282" t="s">
        <v>58</v>
      </c>
      <c r="C125" s="30" t="s">
        <v>113</v>
      </c>
      <c r="D125" s="30" t="s">
        <v>59</v>
      </c>
      <c r="E125" s="112"/>
      <c r="F125" s="98">
        <f t="shared" si="18"/>
        <v>810</v>
      </c>
      <c r="G125" s="98">
        <f t="shared" si="18"/>
        <v>410</v>
      </c>
      <c r="H125" s="98">
        <f t="shared" si="18"/>
        <v>410</v>
      </c>
    </row>
    <row r="126" spans="1:8" ht="30" customHeight="1">
      <c r="A126" s="32"/>
      <c r="B126" s="282" t="s">
        <v>762</v>
      </c>
      <c r="C126" s="30" t="s">
        <v>113</v>
      </c>
      <c r="D126" s="30" t="s">
        <v>59</v>
      </c>
      <c r="E126" s="30" t="s">
        <v>763</v>
      </c>
      <c r="F126" s="98">
        <f>10+200+500+100</f>
        <v>810</v>
      </c>
      <c r="G126" s="98">
        <f>10+200+100+100</f>
        <v>410</v>
      </c>
      <c r="H126" s="98">
        <f>10+200+100+100</f>
        <v>410</v>
      </c>
    </row>
    <row r="127" spans="1:8" ht="60" customHeight="1">
      <c r="A127" s="99"/>
      <c r="B127" s="294" t="s">
        <v>114</v>
      </c>
      <c r="C127" s="100" t="s">
        <v>115</v>
      </c>
      <c r="D127" s="100"/>
      <c r="E127" s="100"/>
      <c r="F127" s="107">
        <f aca="true" t="shared" si="19" ref="F127:H129">F128</f>
        <v>700</v>
      </c>
      <c r="G127" s="107">
        <f t="shared" si="19"/>
        <v>700</v>
      </c>
      <c r="H127" s="107">
        <f t="shared" si="19"/>
        <v>700</v>
      </c>
    </row>
    <row r="128" spans="1:8" ht="45" customHeight="1">
      <c r="A128" s="103"/>
      <c r="B128" s="295" t="s">
        <v>118</v>
      </c>
      <c r="C128" s="94" t="s">
        <v>460</v>
      </c>
      <c r="D128" s="94"/>
      <c r="E128" s="94"/>
      <c r="F128" s="108">
        <f t="shared" si="19"/>
        <v>700</v>
      </c>
      <c r="G128" s="108">
        <f t="shared" si="19"/>
        <v>700</v>
      </c>
      <c r="H128" s="108">
        <f t="shared" si="19"/>
        <v>700</v>
      </c>
    </row>
    <row r="129" spans="1:8" ht="30" customHeight="1">
      <c r="A129" s="256"/>
      <c r="B129" s="309" t="s">
        <v>461</v>
      </c>
      <c r="C129" s="251" t="s">
        <v>459</v>
      </c>
      <c r="D129" s="251"/>
      <c r="E129" s="251"/>
      <c r="F129" s="304">
        <f t="shared" si="19"/>
        <v>700</v>
      </c>
      <c r="G129" s="304">
        <f t="shared" si="19"/>
        <v>700</v>
      </c>
      <c r="H129" s="304">
        <f t="shared" si="19"/>
        <v>700</v>
      </c>
    </row>
    <row r="130" spans="1:8" ht="30" customHeight="1">
      <c r="A130" s="32"/>
      <c r="B130" s="192" t="s">
        <v>57</v>
      </c>
      <c r="C130" s="30" t="s">
        <v>459</v>
      </c>
      <c r="D130" s="30" t="s">
        <v>76</v>
      </c>
      <c r="E130" s="30"/>
      <c r="F130" s="98">
        <f aca="true" t="shared" si="20" ref="F130:H131">F131</f>
        <v>700</v>
      </c>
      <c r="G130" s="98">
        <f t="shared" si="20"/>
        <v>700</v>
      </c>
      <c r="H130" s="98">
        <f t="shared" si="20"/>
        <v>700</v>
      </c>
    </row>
    <row r="131" spans="1:8" ht="30" customHeight="1">
      <c r="A131" s="32"/>
      <c r="B131" s="282" t="s">
        <v>58</v>
      </c>
      <c r="C131" s="30" t="s">
        <v>459</v>
      </c>
      <c r="D131" s="30" t="s">
        <v>59</v>
      </c>
      <c r="E131" s="30"/>
      <c r="F131" s="98">
        <f t="shared" si="20"/>
        <v>700</v>
      </c>
      <c r="G131" s="98">
        <f t="shared" si="20"/>
        <v>700</v>
      </c>
      <c r="H131" s="98">
        <f t="shared" si="20"/>
        <v>700</v>
      </c>
    </row>
    <row r="132" spans="1:8" ht="30" customHeight="1">
      <c r="A132" s="32"/>
      <c r="B132" s="289" t="s">
        <v>116</v>
      </c>
      <c r="C132" s="30" t="s">
        <v>459</v>
      </c>
      <c r="D132" s="30" t="s">
        <v>59</v>
      </c>
      <c r="E132" s="30" t="s">
        <v>117</v>
      </c>
      <c r="F132" s="98">
        <v>700</v>
      </c>
      <c r="G132" s="98">
        <v>700</v>
      </c>
      <c r="H132" s="98">
        <v>700</v>
      </c>
    </row>
    <row r="133" spans="1:8" ht="45" customHeight="1">
      <c r="A133" s="89">
        <v>7</v>
      </c>
      <c r="B133" s="280" t="s">
        <v>539</v>
      </c>
      <c r="C133" s="91" t="s">
        <v>120</v>
      </c>
      <c r="D133" s="113"/>
      <c r="E133" s="113"/>
      <c r="F133" s="92">
        <f>F134</f>
        <v>685</v>
      </c>
      <c r="G133" s="92">
        <f>G134</f>
        <v>0</v>
      </c>
      <c r="H133" s="92">
        <f>H134</f>
        <v>0</v>
      </c>
    </row>
    <row r="134" spans="1:8" ht="30" customHeight="1">
      <c r="A134" s="93"/>
      <c r="B134" s="283" t="s">
        <v>540</v>
      </c>
      <c r="C134" s="104" t="s">
        <v>121</v>
      </c>
      <c r="D134" s="104"/>
      <c r="E134" s="104"/>
      <c r="F134" s="96">
        <f>F135+F139</f>
        <v>685</v>
      </c>
      <c r="G134" s="96">
        <f>G135+G139</f>
        <v>0</v>
      </c>
      <c r="H134" s="96">
        <f>H135+H139</f>
        <v>0</v>
      </c>
    </row>
    <row r="135" spans="1:8" ht="15" customHeight="1">
      <c r="A135" s="310"/>
      <c r="B135" s="306" t="s">
        <v>284</v>
      </c>
      <c r="C135" s="252" t="s">
        <v>755</v>
      </c>
      <c r="D135" s="260"/>
      <c r="E135" s="260"/>
      <c r="F135" s="304">
        <f aca="true" t="shared" si="21" ref="F135:H137">F136</f>
        <v>50</v>
      </c>
      <c r="G135" s="304">
        <f t="shared" si="21"/>
        <v>0</v>
      </c>
      <c r="H135" s="304">
        <f t="shared" si="21"/>
        <v>0</v>
      </c>
    </row>
    <row r="136" spans="1:8" ht="30" customHeight="1">
      <c r="A136" s="115"/>
      <c r="B136" s="289" t="s">
        <v>57</v>
      </c>
      <c r="C136" s="31" t="s">
        <v>755</v>
      </c>
      <c r="D136" s="34" t="s">
        <v>76</v>
      </c>
      <c r="E136" s="34"/>
      <c r="F136" s="98">
        <f t="shared" si="21"/>
        <v>50</v>
      </c>
      <c r="G136" s="98">
        <f t="shared" si="21"/>
        <v>0</v>
      </c>
      <c r="H136" s="98">
        <f t="shared" si="21"/>
        <v>0</v>
      </c>
    </row>
    <row r="137" spans="1:8" ht="30" customHeight="1">
      <c r="A137" s="32"/>
      <c r="B137" s="282" t="s">
        <v>58</v>
      </c>
      <c r="C137" s="31" t="s">
        <v>755</v>
      </c>
      <c r="D137" s="30" t="s">
        <v>59</v>
      </c>
      <c r="E137" s="33"/>
      <c r="F137" s="98">
        <f t="shared" si="21"/>
        <v>50</v>
      </c>
      <c r="G137" s="98">
        <f t="shared" si="21"/>
        <v>0</v>
      </c>
      <c r="H137" s="98">
        <f t="shared" si="21"/>
        <v>0</v>
      </c>
    </row>
    <row r="138" spans="1:8" ht="15" customHeight="1">
      <c r="A138" s="32"/>
      <c r="B138" s="282" t="s">
        <v>140</v>
      </c>
      <c r="C138" s="31" t="s">
        <v>755</v>
      </c>
      <c r="D138" s="30" t="s">
        <v>59</v>
      </c>
      <c r="E138" s="34" t="s">
        <v>141</v>
      </c>
      <c r="F138" s="98">
        <v>50</v>
      </c>
      <c r="G138" s="98">
        <v>0</v>
      </c>
      <c r="H138" s="98">
        <v>0</v>
      </c>
    </row>
    <row r="139" spans="1:8" ht="30" customHeight="1">
      <c r="A139" s="310"/>
      <c r="B139" s="306" t="s">
        <v>362</v>
      </c>
      <c r="C139" s="252" t="s">
        <v>541</v>
      </c>
      <c r="D139" s="260"/>
      <c r="E139" s="260"/>
      <c r="F139" s="304">
        <f aca="true" t="shared" si="22" ref="F139:H140">F140</f>
        <v>635</v>
      </c>
      <c r="G139" s="304">
        <f t="shared" si="22"/>
        <v>0</v>
      </c>
      <c r="H139" s="304">
        <f t="shared" si="22"/>
        <v>0</v>
      </c>
    </row>
    <row r="140" spans="1:8" ht="30" customHeight="1">
      <c r="A140" s="115"/>
      <c r="B140" s="289" t="s">
        <v>57</v>
      </c>
      <c r="C140" s="31" t="s">
        <v>541</v>
      </c>
      <c r="D140" s="34" t="s">
        <v>76</v>
      </c>
      <c r="E140" s="34"/>
      <c r="F140" s="98">
        <f t="shared" si="22"/>
        <v>635</v>
      </c>
      <c r="G140" s="98">
        <f t="shared" si="22"/>
        <v>0</v>
      </c>
      <c r="H140" s="98">
        <f t="shared" si="22"/>
        <v>0</v>
      </c>
    </row>
    <row r="141" spans="1:8" ht="30" customHeight="1">
      <c r="A141" s="32"/>
      <c r="B141" s="282" t="s">
        <v>58</v>
      </c>
      <c r="C141" s="31" t="s">
        <v>541</v>
      </c>
      <c r="D141" s="30" t="s">
        <v>59</v>
      </c>
      <c r="E141" s="33"/>
      <c r="F141" s="98">
        <f>F142+F143</f>
        <v>635</v>
      </c>
      <c r="G141" s="98">
        <f>G142+G143</f>
        <v>0</v>
      </c>
      <c r="H141" s="98">
        <f>H142+H143</f>
        <v>0</v>
      </c>
    </row>
    <row r="142" spans="1:8" ht="15" customHeight="1">
      <c r="A142" s="32"/>
      <c r="B142" s="282" t="s">
        <v>140</v>
      </c>
      <c r="C142" s="31" t="s">
        <v>541</v>
      </c>
      <c r="D142" s="30" t="s">
        <v>59</v>
      </c>
      <c r="E142" s="34" t="s">
        <v>141</v>
      </c>
      <c r="F142" s="98">
        <f>16.578+250</f>
        <v>266.578</v>
      </c>
      <c r="G142" s="98">
        <v>0</v>
      </c>
      <c r="H142" s="98">
        <v>0</v>
      </c>
    </row>
    <row r="143" spans="1:8" ht="15" customHeight="1">
      <c r="A143" s="32"/>
      <c r="B143" s="282" t="s">
        <v>95</v>
      </c>
      <c r="C143" s="31" t="s">
        <v>541</v>
      </c>
      <c r="D143" s="30" t="s">
        <v>59</v>
      </c>
      <c r="E143" s="34" t="s">
        <v>96</v>
      </c>
      <c r="F143" s="98">
        <f>18.422+350</f>
        <v>368.422</v>
      </c>
      <c r="G143" s="98">
        <v>0</v>
      </c>
      <c r="H143" s="98">
        <v>0</v>
      </c>
    </row>
    <row r="144" spans="1:8" ht="45" customHeight="1">
      <c r="A144" s="89">
        <v>8</v>
      </c>
      <c r="B144" s="290" t="s">
        <v>414</v>
      </c>
      <c r="C144" s="90" t="s">
        <v>125</v>
      </c>
      <c r="D144" s="105"/>
      <c r="E144" s="105"/>
      <c r="F144" s="92">
        <f>F145</f>
        <v>19841.5</v>
      </c>
      <c r="G144" s="92">
        <f>G145</f>
        <v>1800</v>
      </c>
      <c r="H144" s="92">
        <f>H145</f>
        <v>1800</v>
      </c>
    </row>
    <row r="145" spans="1:8" ht="60" customHeight="1">
      <c r="A145" s="103"/>
      <c r="B145" s="291" t="s">
        <v>126</v>
      </c>
      <c r="C145" s="94" t="s">
        <v>127</v>
      </c>
      <c r="D145" s="94"/>
      <c r="E145" s="94"/>
      <c r="F145" s="108">
        <f>F146+F151+F155+F159+F163</f>
        <v>19841.5</v>
      </c>
      <c r="G145" s="108">
        <f>G146+G151+G155+G159+G163</f>
        <v>1800</v>
      </c>
      <c r="H145" s="108">
        <f>H146+H151+H155+H159+H163</f>
        <v>1800</v>
      </c>
    </row>
    <row r="146" spans="1:8" ht="30" customHeight="1">
      <c r="A146" s="256"/>
      <c r="B146" s="302" t="s">
        <v>128</v>
      </c>
      <c r="C146" s="251" t="s">
        <v>129</v>
      </c>
      <c r="D146" s="252"/>
      <c r="E146" s="252"/>
      <c r="F146" s="304">
        <f aca="true" t="shared" si="23" ref="F146:H147">F147</f>
        <v>10200</v>
      </c>
      <c r="G146" s="304">
        <f t="shared" si="23"/>
        <v>1100</v>
      </c>
      <c r="H146" s="304">
        <f t="shared" si="23"/>
        <v>1100</v>
      </c>
    </row>
    <row r="147" spans="1:8" ht="30" customHeight="1">
      <c r="A147" s="32"/>
      <c r="B147" s="289" t="s">
        <v>57</v>
      </c>
      <c r="C147" s="30" t="s">
        <v>129</v>
      </c>
      <c r="D147" s="31">
        <v>200</v>
      </c>
      <c r="E147" s="31"/>
      <c r="F147" s="98">
        <f t="shared" si="23"/>
        <v>10200</v>
      </c>
      <c r="G147" s="98">
        <f t="shared" si="23"/>
        <v>1100</v>
      </c>
      <c r="H147" s="98">
        <f t="shared" si="23"/>
        <v>1100</v>
      </c>
    </row>
    <row r="148" spans="1:8" s="80" customFormat="1" ht="30" customHeight="1">
      <c r="A148" s="114"/>
      <c r="B148" s="282" t="s">
        <v>58</v>
      </c>
      <c r="C148" s="30" t="s">
        <v>129</v>
      </c>
      <c r="D148" s="30" t="s">
        <v>59</v>
      </c>
      <c r="E148" s="112"/>
      <c r="F148" s="98">
        <f>F149+F150</f>
        <v>10200</v>
      </c>
      <c r="G148" s="98">
        <f>G149+G150</f>
        <v>1100</v>
      </c>
      <c r="H148" s="98">
        <f>H149+H150</f>
        <v>1100</v>
      </c>
    </row>
    <row r="149" spans="1:8" ht="15" customHeight="1">
      <c r="A149" s="32"/>
      <c r="B149" s="282" t="s">
        <v>130</v>
      </c>
      <c r="C149" s="30" t="s">
        <v>129</v>
      </c>
      <c r="D149" s="30" t="s">
        <v>59</v>
      </c>
      <c r="E149" s="30" t="s">
        <v>131</v>
      </c>
      <c r="F149" s="98">
        <f>1000+1000+100</f>
        <v>2100</v>
      </c>
      <c r="G149" s="98">
        <f>1000+100</f>
        <v>1100</v>
      </c>
      <c r="H149" s="98">
        <f>1000+100</f>
        <v>1100</v>
      </c>
    </row>
    <row r="150" spans="1:8" ht="15" customHeight="1">
      <c r="A150" s="32"/>
      <c r="B150" s="282" t="s">
        <v>140</v>
      </c>
      <c r="C150" s="30" t="s">
        <v>129</v>
      </c>
      <c r="D150" s="30" t="s">
        <v>59</v>
      </c>
      <c r="E150" s="30" t="s">
        <v>141</v>
      </c>
      <c r="F150" s="98">
        <f>300+300+500+6200+500+200+100</f>
        <v>8100</v>
      </c>
      <c r="G150" s="98">
        <v>0</v>
      </c>
      <c r="H150" s="98">
        <v>0</v>
      </c>
    </row>
    <row r="151" spans="1:8" s="81" customFormat="1" ht="30" customHeight="1">
      <c r="A151" s="250"/>
      <c r="B151" s="302" t="s">
        <v>132</v>
      </c>
      <c r="C151" s="251" t="s">
        <v>133</v>
      </c>
      <c r="D151" s="251"/>
      <c r="E151" s="251"/>
      <c r="F151" s="304">
        <f aca="true" t="shared" si="24" ref="F151:H153">F152</f>
        <v>4900</v>
      </c>
      <c r="G151" s="304">
        <f t="shared" si="24"/>
        <v>0</v>
      </c>
      <c r="H151" s="304">
        <f t="shared" si="24"/>
        <v>0</v>
      </c>
    </row>
    <row r="152" spans="1:8" s="81" customFormat="1" ht="30" customHeight="1">
      <c r="A152" s="29"/>
      <c r="B152" s="289" t="s">
        <v>57</v>
      </c>
      <c r="C152" s="30" t="s">
        <v>133</v>
      </c>
      <c r="D152" s="30" t="s">
        <v>76</v>
      </c>
      <c r="E152" s="30"/>
      <c r="F152" s="98">
        <f t="shared" si="24"/>
        <v>4900</v>
      </c>
      <c r="G152" s="98">
        <f t="shared" si="24"/>
        <v>0</v>
      </c>
      <c r="H152" s="98">
        <f t="shared" si="24"/>
        <v>0</v>
      </c>
    </row>
    <row r="153" spans="1:8" ht="30" customHeight="1">
      <c r="A153" s="32"/>
      <c r="B153" s="282" t="s">
        <v>58</v>
      </c>
      <c r="C153" s="30" t="s">
        <v>133</v>
      </c>
      <c r="D153" s="30" t="s">
        <v>59</v>
      </c>
      <c r="E153" s="30"/>
      <c r="F153" s="98">
        <f t="shared" si="24"/>
        <v>4900</v>
      </c>
      <c r="G153" s="98">
        <f t="shared" si="24"/>
        <v>0</v>
      </c>
      <c r="H153" s="98">
        <f t="shared" si="24"/>
        <v>0</v>
      </c>
    </row>
    <row r="154" spans="1:8" ht="15" customHeight="1">
      <c r="A154" s="32"/>
      <c r="B154" s="282" t="s">
        <v>130</v>
      </c>
      <c r="C154" s="30" t="s">
        <v>133</v>
      </c>
      <c r="D154" s="30" t="s">
        <v>59</v>
      </c>
      <c r="E154" s="30" t="s">
        <v>131</v>
      </c>
      <c r="F154" s="98">
        <f>2000+300+300+1700+600</f>
        <v>4900</v>
      </c>
      <c r="G154" s="98">
        <v>0</v>
      </c>
      <c r="H154" s="98">
        <v>0</v>
      </c>
    </row>
    <row r="155" spans="1:8" ht="45" customHeight="1" hidden="1">
      <c r="A155" s="256"/>
      <c r="B155" s="302" t="s">
        <v>134</v>
      </c>
      <c r="C155" s="251" t="s">
        <v>135</v>
      </c>
      <c r="D155" s="252"/>
      <c r="E155" s="252"/>
      <c r="F155" s="304">
        <f aca="true" t="shared" si="25" ref="F155:H157">F156</f>
        <v>0</v>
      </c>
      <c r="G155" s="304">
        <f t="shared" si="25"/>
        <v>0</v>
      </c>
      <c r="H155" s="304">
        <f t="shared" si="25"/>
        <v>0</v>
      </c>
    </row>
    <row r="156" spans="1:8" ht="30" customHeight="1" hidden="1">
      <c r="A156" s="32"/>
      <c r="B156" s="289" t="s">
        <v>57</v>
      </c>
      <c r="C156" s="30" t="s">
        <v>135</v>
      </c>
      <c r="D156" s="31">
        <v>200</v>
      </c>
      <c r="E156" s="31"/>
      <c r="F156" s="98">
        <f t="shared" si="25"/>
        <v>0</v>
      </c>
      <c r="G156" s="98">
        <f t="shared" si="25"/>
        <v>0</v>
      </c>
      <c r="H156" s="98">
        <f t="shared" si="25"/>
        <v>0</v>
      </c>
    </row>
    <row r="157" spans="1:8" ht="30" customHeight="1" hidden="1">
      <c r="A157" s="32"/>
      <c r="B157" s="282" t="s">
        <v>58</v>
      </c>
      <c r="C157" s="30" t="s">
        <v>135</v>
      </c>
      <c r="D157" s="30" t="s">
        <v>59</v>
      </c>
      <c r="E157" s="112"/>
      <c r="F157" s="98">
        <f t="shared" si="25"/>
        <v>0</v>
      </c>
      <c r="G157" s="98">
        <f t="shared" si="25"/>
        <v>0</v>
      </c>
      <c r="H157" s="98">
        <f t="shared" si="25"/>
        <v>0</v>
      </c>
    </row>
    <row r="158" spans="1:8" ht="15" customHeight="1" hidden="1">
      <c r="A158" s="32"/>
      <c r="B158" s="282" t="s">
        <v>130</v>
      </c>
      <c r="C158" s="30" t="s">
        <v>135</v>
      </c>
      <c r="D158" s="30" t="s">
        <v>59</v>
      </c>
      <c r="E158" s="30" t="s">
        <v>131</v>
      </c>
      <c r="F158" s="98">
        <v>0</v>
      </c>
      <c r="G158" s="98">
        <v>0</v>
      </c>
      <c r="H158" s="98">
        <v>0</v>
      </c>
    </row>
    <row r="159" spans="1:8" s="78" customFormat="1" ht="15" customHeight="1">
      <c r="A159" s="261"/>
      <c r="B159" s="302" t="s">
        <v>462</v>
      </c>
      <c r="C159" s="251" t="s">
        <v>418</v>
      </c>
      <c r="D159" s="251"/>
      <c r="E159" s="251"/>
      <c r="F159" s="304">
        <f aca="true" t="shared" si="26" ref="F159:H165">F160</f>
        <v>4041.5</v>
      </c>
      <c r="G159" s="304">
        <f t="shared" si="26"/>
        <v>700</v>
      </c>
      <c r="H159" s="304">
        <f t="shared" si="26"/>
        <v>700</v>
      </c>
    </row>
    <row r="160" spans="1:8" s="78" customFormat="1" ht="30" customHeight="1">
      <c r="A160" s="109"/>
      <c r="B160" s="289" t="s">
        <v>57</v>
      </c>
      <c r="C160" s="30" t="s">
        <v>418</v>
      </c>
      <c r="D160" s="30" t="s">
        <v>76</v>
      </c>
      <c r="E160" s="30"/>
      <c r="F160" s="98">
        <f t="shared" si="26"/>
        <v>4041.5</v>
      </c>
      <c r="G160" s="98">
        <f t="shared" si="26"/>
        <v>700</v>
      </c>
      <c r="H160" s="98">
        <f t="shared" si="26"/>
        <v>700</v>
      </c>
    </row>
    <row r="161" spans="1:8" s="78" customFormat="1" ht="30" customHeight="1">
      <c r="A161" s="109"/>
      <c r="B161" s="282" t="s">
        <v>58</v>
      </c>
      <c r="C161" s="30" t="s">
        <v>418</v>
      </c>
      <c r="D161" s="30" t="s">
        <v>59</v>
      </c>
      <c r="E161" s="30"/>
      <c r="F161" s="98">
        <f t="shared" si="26"/>
        <v>4041.5</v>
      </c>
      <c r="G161" s="98">
        <f t="shared" si="26"/>
        <v>700</v>
      </c>
      <c r="H161" s="98">
        <f t="shared" si="26"/>
        <v>700</v>
      </c>
    </row>
    <row r="162" spans="1:8" s="78" customFormat="1" ht="15" customHeight="1">
      <c r="A162" s="109"/>
      <c r="B162" s="282" t="s">
        <v>130</v>
      </c>
      <c r="C162" s="30" t="s">
        <v>418</v>
      </c>
      <c r="D162" s="30" t="s">
        <v>59</v>
      </c>
      <c r="E162" s="30" t="s">
        <v>131</v>
      </c>
      <c r="F162" s="98">
        <f>700+3341.5</f>
        <v>4041.5</v>
      </c>
      <c r="G162" s="98">
        <v>700</v>
      </c>
      <c r="H162" s="98">
        <v>700</v>
      </c>
    </row>
    <row r="163" spans="1:8" s="78" customFormat="1" ht="45" customHeight="1">
      <c r="A163" s="261"/>
      <c r="B163" s="302" t="s">
        <v>517</v>
      </c>
      <c r="C163" s="251" t="s">
        <v>516</v>
      </c>
      <c r="D163" s="251"/>
      <c r="E163" s="251"/>
      <c r="F163" s="304">
        <f t="shared" si="26"/>
        <v>700</v>
      </c>
      <c r="G163" s="304">
        <f t="shared" si="26"/>
        <v>0</v>
      </c>
      <c r="H163" s="304">
        <f t="shared" si="26"/>
        <v>0</v>
      </c>
    </row>
    <row r="164" spans="1:8" s="78" customFormat="1" ht="30" customHeight="1">
      <c r="A164" s="109"/>
      <c r="B164" s="289" t="s">
        <v>57</v>
      </c>
      <c r="C164" s="30" t="s">
        <v>516</v>
      </c>
      <c r="D164" s="30" t="s">
        <v>76</v>
      </c>
      <c r="E164" s="30"/>
      <c r="F164" s="98">
        <f t="shared" si="26"/>
        <v>700</v>
      </c>
      <c r="G164" s="98">
        <f t="shared" si="26"/>
        <v>0</v>
      </c>
      <c r="H164" s="98">
        <f t="shared" si="26"/>
        <v>0</v>
      </c>
    </row>
    <row r="165" spans="1:8" s="78" customFormat="1" ht="30" customHeight="1">
      <c r="A165" s="109"/>
      <c r="B165" s="282" t="s">
        <v>58</v>
      </c>
      <c r="C165" s="30" t="s">
        <v>516</v>
      </c>
      <c r="D165" s="30" t="s">
        <v>59</v>
      </c>
      <c r="E165" s="30"/>
      <c r="F165" s="98">
        <f t="shared" si="26"/>
        <v>700</v>
      </c>
      <c r="G165" s="98">
        <f t="shared" si="26"/>
        <v>0</v>
      </c>
      <c r="H165" s="98">
        <f t="shared" si="26"/>
        <v>0</v>
      </c>
    </row>
    <row r="166" spans="1:8" s="78" customFormat="1" ht="15" customHeight="1">
      <c r="A166" s="109"/>
      <c r="B166" s="282" t="s">
        <v>130</v>
      </c>
      <c r="C166" s="30" t="s">
        <v>516</v>
      </c>
      <c r="D166" s="30" t="s">
        <v>59</v>
      </c>
      <c r="E166" s="30" t="s">
        <v>131</v>
      </c>
      <c r="F166" s="98">
        <v>700</v>
      </c>
      <c r="G166" s="98">
        <v>0</v>
      </c>
      <c r="H166" s="98">
        <v>0</v>
      </c>
    </row>
    <row r="167" spans="1:8" ht="60" customHeight="1">
      <c r="A167" s="89">
        <v>9</v>
      </c>
      <c r="B167" s="280" t="s">
        <v>518</v>
      </c>
      <c r="C167" s="91" t="s">
        <v>136</v>
      </c>
      <c r="D167" s="113"/>
      <c r="E167" s="113"/>
      <c r="F167" s="92">
        <f aca="true" t="shared" si="27" ref="F167:H171">F168</f>
        <v>100</v>
      </c>
      <c r="G167" s="92">
        <f t="shared" si="27"/>
        <v>800</v>
      </c>
      <c r="H167" s="92">
        <f t="shared" si="27"/>
        <v>800</v>
      </c>
    </row>
    <row r="168" spans="1:8" ht="30" customHeight="1">
      <c r="A168" s="93"/>
      <c r="B168" s="283" t="s">
        <v>137</v>
      </c>
      <c r="C168" s="104" t="s">
        <v>138</v>
      </c>
      <c r="D168" s="104"/>
      <c r="E168" s="104"/>
      <c r="F168" s="96">
        <f t="shared" si="27"/>
        <v>100</v>
      </c>
      <c r="G168" s="96">
        <f t="shared" si="27"/>
        <v>800</v>
      </c>
      <c r="H168" s="96">
        <f t="shared" si="27"/>
        <v>800</v>
      </c>
    </row>
    <row r="169" spans="1:8" ht="25.5">
      <c r="A169" s="310"/>
      <c r="B169" s="306" t="s">
        <v>284</v>
      </c>
      <c r="C169" s="252" t="s">
        <v>139</v>
      </c>
      <c r="D169" s="260"/>
      <c r="E169" s="260"/>
      <c r="F169" s="304">
        <f t="shared" si="27"/>
        <v>100</v>
      </c>
      <c r="G169" s="304">
        <f t="shared" si="27"/>
        <v>800</v>
      </c>
      <c r="H169" s="304">
        <f t="shared" si="27"/>
        <v>800</v>
      </c>
    </row>
    <row r="170" spans="1:8" ht="30" customHeight="1">
      <c r="A170" s="115"/>
      <c r="B170" s="289" t="s">
        <v>57</v>
      </c>
      <c r="C170" s="31" t="s">
        <v>139</v>
      </c>
      <c r="D170" s="34" t="s">
        <v>76</v>
      </c>
      <c r="E170" s="34"/>
      <c r="F170" s="98">
        <f t="shared" si="27"/>
        <v>100</v>
      </c>
      <c r="G170" s="98">
        <f t="shared" si="27"/>
        <v>800</v>
      </c>
      <c r="H170" s="98">
        <f t="shared" si="27"/>
        <v>800</v>
      </c>
    </row>
    <row r="171" spans="1:8" ht="30" customHeight="1">
      <c r="A171" s="32"/>
      <c r="B171" s="282" t="s">
        <v>58</v>
      </c>
      <c r="C171" s="31" t="s">
        <v>139</v>
      </c>
      <c r="D171" s="30" t="s">
        <v>59</v>
      </c>
      <c r="E171" s="33"/>
      <c r="F171" s="98">
        <f t="shared" si="27"/>
        <v>100</v>
      </c>
      <c r="G171" s="98">
        <f t="shared" si="27"/>
        <v>800</v>
      </c>
      <c r="H171" s="98">
        <f t="shared" si="27"/>
        <v>800</v>
      </c>
    </row>
    <row r="172" spans="1:8" ht="15" customHeight="1">
      <c r="A172" s="32"/>
      <c r="B172" s="282" t="s">
        <v>140</v>
      </c>
      <c r="C172" s="31" t="s">
        <v>139</v>
      </c>
      <c r="D172" s="30" t="s">
        <v>59</v>
      </c>
      <c r="E172" s="34" t="s">
        <v>141</v>
      </c>
      <c r="F172" s="98">
        <v>100</v>
      </c>
      <c r="G172" s="98">
        <f>100+600+100</f>
        <v>800</v>
      </c>
      <c r="H172" s="98">
        <f>100+600+100</f>
        <v>800</v>
      </c>
    </row>
    <row r="173" spans="1:8" ht="75" customHeight="1">
      <c r="A173" s="89">
        <v>10</v>
      </c>
      <c r="B173" s="280" t="s">
        <v>445</v>
      </c>
      <c r="C173" s="91" t="s">
        <v>142</v>
      </c>
      <c r="D173" s="113"/>
      <c r="E173" s="113"/>
      <c r="F173" s="92">
        <f>F174+F202+F223+F232</f>
        <v>15200</v>
      </c>
      <c r="G173" s="92">
        <f>G174+G202+G223+G232</f>
        <v>14000</v>
      </c>
      <c r="H173" s="92">
        <f>H174+H202+H223+H232</f>
        <v>14000</v>
      </c>
    </row>
    <row r="174" spans="1:8" ht="15" customHeight="1">
      <c r="A174" s="116"/>
      <c r="B174" s="286" t="s">
        <v>143</v>
      </c>
      <c r="C174" s="101" t="s">
        <v>144</v>
      </c>
      <c r="D174" s="100"/>
      <c r="E174" s="100"/>
      <c r="F174" s="107">
        <f>F175</f>
        <v>1600</v>
      </c>
      <c r="G174" s="107">
        <f>G175</f>
        <v>1600</v>
      </c>
      <c r="H174" s="107">
        <f>H175</f>
        <v>1600</v>
      </c>
    </row>
    <row r="175" spans="1:8" ht="15" customHeight="1">
      <c r="A175" s="117"/>
      <c r="B175" s="283" t="s">
        <v>145</v>
      </c>
      <c r="C175" s="104" t="s">
        <v>146</v>
      </c>
      <c r="D175" s="94"/>
      <c r="E175" s="94"/>
      <c r="F175" s="108">
        <f>F176+F183+F187+F198</f>
        <v>1600</v>
      </c>
      <c r="G175" s="108">
        <f>G176+G183+G187+G198</f>
        <v>1600</v>
      </c>
      <c r="H175" s="108">
        <f>H176+H183+H187+H198</f>
        <v>1600</v>
      </c>
    </row>
    <row r="176" spans="1:8" ht="45" customHeight="1" hidden="1">
      <c r="A176" s="310"/>
      <c r="B176" s="306" t="s">
        <v>147</v>
      </c>
      <c r="C176" s="252" t="s">
        <v>148</v>
      </c>
      <c r="D176" s="251"/>
      <c r="E176" s="251"/>
      <c r="F176" s="304">
        <f>F177+F180</f>
        <v>0</v>
      </c>
      <c r="G176" s="304">
        <f>G177+G180</f>
        <v>0</v>
      </c>
      <c r="H176" s="304">
        <f>H177+H180</f>
        <v>0</v>
      </c>
    </row>
    <row r="177" spans="1:8" ht="30" customHeight="1" hidden="1">
      <c r="A177" s="115"/>
      <c r="B177" s="287" t="s">
        <v>65</v>
      </c>
      <c r="C177" s="31" t="s">
        <v>148</v>
      </c>
      <c r="D177" s="30" t="s">
        <v>70</v>
      </c>
      <c r="E177" s="30"/>
      <c r="F177" s="98">
        <f aca="true" t="shared" si="28" ref="F177:H178">F178</f>
        <v>0</v>
      </c>
      <c r="G177" s="98">
        <f t="shared" si="28"/>
        <v>0</v>
      </c>
      <c r="H177" s="98">
        <f t="shared" si="28"/>
        <v>0</v>
      </c>
    </row>
    <row r="178" spans="1:8" ht="15" customHeight="1" hidden="1">
      <c r="A178" s="32"/>
      <c r="B178" s="285" t="s">
        <v>66</v>
      </c>
      <c r="C178" s="31" t="s">
        <v>148</v>
      </c>
      <c r="D178" s="31">
        <v>410</v>
      </c>
      <c r="E178" s="31"/>
      <c r="F178" s="98">
        <f t="shared" si="28"/>
        <v>0</v>
      </c>
      <c r="G178" s="98">
        <f t="shared" si="28"/>
        <v>0</v>
      </c>
      <c r="H178" s="98">
        <f t="shared" si="28"/>
        <v>0</v>
      </c>
    </row>
    <row r="179" spans="1:8" ht="15" customHeight="1" hidden="1">
      <c r="A179" s="32"/>
      <c r="B179" s="284" t="s">
        <v>149</v>
      </c>
      <c r="C179" s="31" t="s">
        <v>148</v>
      </c>
      <c r="D179" s="31">
        <v>410</v>
      </c>
      <c r="E179" s="30" t="s">
        <v>150</v>
      </c>
      <c r="F179" s="98">
        <v>0</v>
      </c>
      <c r="G179" s="98">
        <v>0</v>
      </c>
      <c r="H179" s="98">
        <v>0</v>
      </c>
    </row>
    <row r="180" spans="1:8" ht="15" customHeight="1" hidden="1">
      <c r="A180" s="32"/>
      <c r="B180" s="282" t="s">
        <v>97</v>
      </c>
      <c r="C180" s="31" t="s">
        <v>148</v>
      </c>
      <c r="D180" s="31">
        <v>800</v>
      </c>
      <c r="E180" s="30"/>
      <c r="F180" s="98">
        <f aca="true" t="shared" si="29" ref="F180:H181">F181</f>
        <v>0</v>
      </c>
      <c r="G180" s="98">
        <f t="shared" si="29"/>
        <v>0</v>
      </c>
      <c r="H180" s="98">
        <f t="shared" si="29"/>
        <v>0</v>
      </c>
    </row>
    <row r="181" spans="1:8" ht="15" customHeight="1" hidden="1">
      <c r="A181" s="32"/>
      <c r="B181" s="282" t="s">
        <v>249</v>
      </c>
      <c r="C181" s="31" t="s">
        <v>148</v>
      </c>
      <c r="D181" s="31">
        <v>830</v>
      </c>
      <c r="E181" s="30"/>
      <c r="F181" s="98">
        <f t="shared" si="29"/>
        <v>0</v>
      </c>
      <c r="G181" s="98">
        <f t="shared" si="29"/>
        <v>0</v>
      </c>
      <c r="H181" s="98">
        <f t="shared" si="29"/>
        <v>0</v>
      </c>
    </row>
    <row r="182" spans="1:8" ht="15" customHeight="1" hidden="1">
      <c r="A182" s="32"/>
      <c r="B182" s="284" t="s">
        <v>149</v>
      </c>
      <c r="C182" s="31" t="s">
        <v>148</v>
      </c>
      <c r="D182" s="31">
        <v>830</v>
      </c>
      <c r="E182" s="30" t="s">
        <v>150</v>
      </c>
      <c r="F182" s="98">
        <v>0</v>
      </c>
      <c r="G182" s="98">
        <v>0</v>
      </c>
      <c r="H182" s="98">
        <v>0</v>
      </c>
    </row>
    <row r="183" spans="1:8" ht="30" customHeight="1" hidden="1">
      <c r="A183" s="256"/>
      <c r="B183" s="311" t="s">
        <v>166</v>
      </c>
      <c r="C183" s="252" t="s">
        <v>369</v>
      </c>
      <c r="D183" s="251"/>
      <c r="E183" s="251"/>
      <c r="F183" s="304">
        <f aca="true" t="shared" si="30" ref="F183:H185">F184</f>
        <v>0</v>
      </c>
      <c r="G183" s="304">
        <f t="shared" si="30"/>
        <v>0</v>
      </c>
      <c r="H183" s="304">
        <f t="shared" si="30"/>
        <v>0</v>
      </c>
    </row>
    <row r="184" spans="1:8" ht="30" customHeight="1" hidden="1">
      <c r="A184" s="32"/>
      <c r="B184" s="289" t="s">
        <v>57</v>
      </c>
      <c r="C184" s="31" t="s">
        <v>369</v>
      </c>
      <c r="D184" s="30" t="s">
        <v>76</v>
      </c>
      <c r="E184" s="30"/>
      <c r="F184" s="98">
        <f t="shared" si="30"/>
        <v>0</v>
      </c>
      <c r="G184" s="98">
        <f t="shared" si="30"/>
        <v>0</v>
      </c>
      <c r="H184" s="98">
        <f t="shared" si="30"/>
        <v>0</v>
      </c>
    </row>
    <row r="185" spans="1:8" ht="30" customHeight="1" hidden="1">
      <c r="A185" s="32"/>
      <c r="B185" s="282" t="s">
        <v>58</v>
      </c>
      <c r="C185" s="31" t="s">
        <v>369</v>
      </c>
      <c r="D185" s="30" t="s">
        <v>59</v>
      </c>
      <c r="E185" s="30"/>
      <c r="F185" s="98">
        <f t="shared" si="30"/>
        <v>0</v>
      </c>
      <c r="G185" s="98">
        <f t="shared" si="30"/>
        <v>0</v>
      </c>
      <c r="H185" s="98">
        <f t="shared" si="30"/>
        <v>0</v>
      </c>
    </row>
    <row r="186" spans="1:8" ht="15" customHeight="1" hidden="1">
      <c r="A186" s="32"/>
      <c r="B186" s="284" t="s">
        <v>149</v>
      </c>
      <c r="C186" s="31" t="s">
        <v>369</v>
      </c>
      <c r="D186" s="30" t="s">
        <v>59</v>
      </c>
      <c r="E186" s="30" t="s">
        <v>150</v>
      </c>
      <c r="F186" s="98">
        <v>0</v>
      </c>
      <c r="G186" s="98">
        <v>0</v>
      </c>
      <c r="H186" s="98">
        <v>0</v>
      </c>
    </row>
    <row r="187" spans="1:8" ht="15" customHeight="1">
      <c r="A187" s="256"/>
      <c r="B187" s="306" t="s">
        <v>152</v>
      </c>
      <c r="C187" s="252" t="s">
        <v>153</v>
      </c>
      <c r="D187" s="251"/>
      <c r="E187" s="251"/>
      <c r="F187" s="304">
        <f>F188+F191</f>
        <v>1600</v>
      </c>
      <c r="G187" s="304">
        <f>G188+G191</f>
        <v>1600</v>
      </c>
      <c r="H187" s="304">
        <f>H188+H191</f>
        <v>1600</v>
      </c>
    </row>
    <row r="188" spans="1:8" ht="30" customHeight="1">
      <c r="A188" s="32"/>
      <c r="B188" s="289" t="s">
        <v>57</v>
      </c>
      <c r="C188" s="31" t="s">
        <v>153</v>
      </c>
      <c r="D188" s="30" t="s">
        <v>76</v>
      </c>
      <c r="E188" s="30"/>
      <c r="F188" s="98">
        <f aca="true" t="shared" si="31" ref="F188:H189">F189</f>
        <v>1600</v>
      </c>
      <c r="G188" s="98">
        <f t="shared" si="31"/>
        <v>1600</v>
      </c>
      <c r="H188" s="98">
        <f t="shared" si="31"/>
        <v>1600</v>
      </c>
    </row>
    <row r="189" spans="1:8" ht="30" customHeight="1">
      <c r="A189" s="32"/>
      <c r="B189" s="282" t="s">
        <v>58</v>
      </c>
      <c r="C189" s="31" t="s">
        <v>153</v>
      </c>
      <c r="D189" s="30" t="s">
        <v>59</v>
      </c>
      <c r="E189" s="30"/>
      <c r="F189" s="98">
        <f t="shared" si="31"/>
        <v>1600</v>
      </c>
      <c r="G189" s="98">
        <f t="shared" si="31"/>
        <v>1600</v>
      </c>
      <c r="H189" s="98">
        <f t="shared" si="31"/>
        <v>1600</v>
      </c>
    </row>
    <row r="190" spans="1:8" ht="15" customHeight="1">
      <c r="A190" s="32"/>
      <c r="B190" s="284" t="s">
        <v>149</v>
      </c>
      <c r="C190" s="31" t="s">
        <v>153</v>
      </c>
      <c r="D190" s="30" t="s">
        <v>59</v>
      </c>
      <c r="E190" s="30" t="s">
        <v>150</v>
      </c>
      <c r="F190" s="98">
        <v>1600</v>
      </c>
      <c r="G190" s="98">
        <v>1600</v>
      </c>
      <c r="H190" s="98">
        <v>1600</v>
      </c>
    </row>
    <row r="191" spans="1:8" ht="15" customHeight="1" hidden="1">
      <c r="A191" s="32"/>
      <c r="B191" s="284" t="s">
        <v>97</v>
      </c>
      <c r="C191" s="31" t="s">
        <v>153</v>
      </c>
      <c r="D191" s="30" t="s">
        <v>98</v>
      </c>
      <c r="E191" s="30"/>
      <c r="F191" s="98">
        <f aca="true" t="shared" si="32" ref="F191:H192">F192</f>
        <v>0</v>
      </c>
      <c r="G191" s="98">
        <f t="shared" si="32"/>
        <v>0</v>
      </c>
      <c r="H191" s="98">
        <f t="shared" si="32"/>
        <v>0</v>
      </c>
    </row>
    <row r="192" spans="1:8" ht="15" customHeight="1" hidden="1">
      <c r="A192" s="32"/>
      <c r="B192" s="284" t="s">
        <v>249</v>
      </c>
      <c r="C192" s="31" t="s">
        <v>153</v>
      </c>
      <c r="D192" s="30" t="s">
        <v>250</v>
      </c>
      <c r="E192" s="30"/>
      <c r="F192" s="98">
        <f t="shared" si="32"/>
        <v>0</v>
      </c>
      <c r="G192" s="98">
        <f t="shared" si="32"/>
        <v>0</v>
      </c>
      <c r="H192" s="98">
        <f t="shared" si="32"/>
        <v>0</v>
      </c>
    </row>
    <row r="193" spans="1:8" ht="15" customHeight="1" hidden="1">
      <c r="A193" s="32"/>
      <c r="B193" s="284" t="s">
        <v>149</v>
      </c>
      <c r="C193" s="31" t="s">
        <v>153</v>
      </c>
      <c r="D193" s="30" t="s">
        <v>250</v>
      </c>
      <c r="E193" s="30" t="s">
        <v>150</v>
      </c>
      <c r="F193" s="98">
        <v>0</v>
      </c>
      <c r="G193" s="98">
        <v>0</v>
      </c>
      <c r="H193" s="98">
        <v>0</v>
      </c>
    </row>
    <row r="194" spans="1:8" ht="30" customHeight="1" hidden="1">
      <c r="A194" s="256"/>
      <c r="B194" s="306" t="s">
        <v>463</v>
      </c>
      <c r="C194" s="252" t="s">
        <v>363</v>
      </c>
      <c r="D194" s="251"/>
      <c r="E194" s="251"/>
      <c r="F194" s="304">
        <f aca="true" t="shared" si="33" ref="F194:H196">F195</f>
        <v>0</v>
      </c>
      <c r="G194" s="304">
        <f t="shared" si="33"/>
        <v>0</v>
      </c>
      <c r="H194" s="304">
        <f t="shared" si="33"/>
        <v>0</v>
      </c>
    </row>
    <row r="195" spans="1:8" ht="15" customHeight="1" hidden="1">
      <c r="A195" s="32"/>
      <c r="B195" s="284" t="s">
        <v>97</v>
      </c>
      <c r="C195" s="31" t="s">
        <v>363</v>
      </c>
      <c r="D195" s="30" t="s">
        <v>98</v>
      </c>
      <c r="E195" s="30"/>
      <c r="F195" s="98">
        <f t="shared" si="33"/>
        <v>0</v>
      </c>
      <c r="G195" s="98">
        <f t="shared" si="33"/>
        <v>0</v>
      </c>
      <c r="H195" s="98">
        <f t="shared" si="33"/>
        <v>0</v>
      </c>
    </row>
    <row r="196" spans="1:8" ht="45" customHeight="1" hidden="1">
      <c r="A196" s="32"/>
      <c r="B196" s="284" t="s">
        <v>151</v>
      </c>
      <c r="C196" s="31" t="s">
        <v>363</v>
      </c>
      <c r="D196" s="30" t="s">
        <v>18</v>
      </c>
      <c r="E196" s="30"/>
      <c r="F196" s="98">
        <f t="shared" si="33"/>
        <v>0</v>
      </c>
      <c r="G196" s="98">
        <f t="shared" si="33"/>
        <v>0</v>
      </c>
      <c r="H196" s="98">
        <f t="shared" si="33"/>
        <v>0</v>
      </c>
    </row>
    <row r="197" spans="1:8" ht="15" customHeight="1" hidden="1">
      <c r="A197" s="32"/>
      <c r="B197" s="284" t="s">
        <v>149</v>
      </c>
      <c r="C197" s="31" t="s">
        <v>363</v>
      </c>
      <c r="D197" s="30" t="s">
        <v>18</v>
      </c>
      <c r="E197" s="30" t="s">
        <v>150</v>
      </c>
      <c r="F197" s="98">
        <v>0</v>
      </c>
      <c r="G197" s="98">
        <v>0</v>
      </c>
      <c r="H197" s="98">
        <v>0</v>
      </c>
    </row>
    <row r="198" spans="1:8" ht="45" customHeight="1" hidden="1">
      <c r="A198" s="256"/>
      <c r="B198" s="306" t="s">
        <v>147</v>
      </c>
      <c r="C198" s="252" t="s">
        <v>446</v>
      </c>
      <c r="D198" s="251"/>
      <c r="E198" s="251"/>
      <c r="F198" s="304">
        <f aca="true" t="shared" si="34" ref="F198:H200">F199</f>
        <v>0</v>
      </c>
      <c r="G198" s="304">
        <f t="shared" si="34"/>
        <v>0</v>
      </c>
      <c r="H198" s="304">
        <f t="shared" si="34"/>
        <v>0</v>
      </c>
    </row>
    <row r="199" spans="1:8" ht="30" customHeight="1" hidden="1">
      <c r="A199" s="32"/>
      <c r="B199" s="287" t="s">
        <v>65</v>
      </c>
      <c r="C199" s="31" t="s">
        <v>446</v>
      </c>
      <c r="D199" s="31">
        <v>400</v>
      </c>
      <c r="E199" s="30"/>
      <c r="F199" s="98">
        <f t="shared" si="34"/>
        <v>0</v>
      </c>
      <c r="G199" s="98">
        <f t="shared" si="34"/>
        <v>0</v>
      </c>
      <c r="H199" s="98">
        <f t="shared" si="34"/>
        <v>0</v>
      </c>
    </row>
    <row r="200" spans="1:8" ht="15" customHeight="1" hidden="1">
      <c r="A200" s="32"/>
      <c r="B200" s="285" t="s">
        <v>66</v>
      </c>
      <c r="C200" s="31" t="s">
        <v>446</v>
      </c>
      <c r="D200" s="31">
        <v>410</v>
      </c>
      <c r="E200" s="30"/>
      <c r="F200" s="98">
        <f t="shared" si="34"/>
        <v>0</v>
      </c>
      <c r="G200" s="98">
        <f t="shared" si="34"/>
        <v>0</v>
      </c>
      <c r="H200" s="98">
        <f t="shared" si="34"/>
        <v>0</v>
      </c>
    </row>
    <row r="201" spans="1:8" ht="15" customHeight="1" hidden="1">
      <c r="A201" s="32"/>
      <c r="B201" s="284" t="s">
        <v>149</v>
      </c>
      <c r="C201" s="31" t="s">
        <v>446</v>
      </c>
      <c r="D201" s="31">
        <v>410</v>
      </c>
      <c r="E201" s="30" t="s">
        <v>150</v>
      </c>
      <c r="F201" s="98">
        <v>0</v>
      </c>
      <c r="G201" s="98">
        <v>0</v>
      </c>
      <c r="H201" s="98">
        <v>0</v>
      </c>
    </row>
    <row r="202" spans="1:8" ht="30" customHeight="1">
      <c r="A202" s="99"/>
      <c r="B202" s="286" t="s">
        <v>154</v>
      </c>
      <c r="C202" s="101" t="s">
        <v>155</v>
      </c>
      <c r="D202" s="101"/>
      <c r="E202" s="101"/>
      <c r="F202" s="107">
        <f>F203</f>
        <v>400</v>
      </c>
      <c r="G202" s="107">
        <f>G203</f>
        <v>400</v>
      </c>
      <c r="H202" s="107">
        <f>H203</f>
        <v>400</v>
      </c>
    </row>
    <row r="203" spans="1:8" ht="15" customHeight="1">
      <c r="A203" s="103"/>
      <c r="B203" s="283" t="s">
        <v>156</v>
      </c>
      <c r="C203" s="104" t="s">
        <v>157</v>
      </c>
      <c r="D203" s="104"/>
      <c r="E203" s="104"/>
      <c r="F203" s="108">
        <f>F204+F211+F215+F219</f>
        <v>400</v>
      </c>
      <c r="G203" s="108">
        <f>G204+G211+G215+G219</f>
        <v>400</v>
      </c>
      <c r="H203" s="108">
        <f>H204+H211+H215+H219</f>
        <v>400</v>
      </c>
    </row>
    <row r="204" spans="1:8" ht="30" customHeight="1" hidden="1">
      <c r="A204" s="256"/>
      <c r="B204" s="302" t="s">
        <v>158</v>
      </c>
      <c r="C204" s="252" t="s">
        <v>159</v>
      </c>
      <c r="D204" s="251"/>
      <c r="E204" s="251"/>
      <c r="F204" s="304">
        <f>F205+F208</f>
        <v>0</v>
      </c>
      <c r="G204" s="304">
        <f>G205+G208</f>
        <v>0</v>
      </c>
      <c r="H204" s="304">
        <f>H205+H208</f>
        <v>0</v>
      </c>
    </row>
    <row r="205" spans="1:8" ht="30" customHeight="1" hidden="1">
      <c r="A205" s="32"/>
      <c r="B205" s="289" t="s">
        <v>57</v>
      </c>
      <c r="C205" s="31" t="s">
        <v>159</v>
      </c>
      <c r="D205" s="30" t="s">
        <v>76</v>
      </c>
      <c r="E205" s="30"/>
      <c r="F205" s="98">
        <f aca="true" t="shared" si="35" ref="F205:H206">F206</f>
        <v>0</v>
      </c>
      <c r="G205" s="98">
        <f t="shared" si="35"/>
        <v>0</v>
      </c>
      <c r="H205" s="98">
        <f t="shared" si="35"/>
        <v>0</v>
      </c>
    </row>
    <row r="206" spans="1:8" ht="30" customHeight="1" hidden="1">
      <c r="A206" s="32"/>
      <c r="B206" s="282" t="s">
        <v>58</v>
      </c>
      <c r="C206" s="31" t="s">
        <v>159</v>
      </c>
      <c r="D206" s="30" t="s">
        <v>59</v>
      </c>
      <c r="E206" s="30"/>
      <c r="F206" s="98">
        <f t="shared" si="35"/>
        <v>0</v>
      </c>
      <c r="G206" s="98">
        <f t="shared" si="35"/>
        <v>0</v>
      </c>
      <c r="H206" s="98">
        <f t="shared" si="35"/>
        <v>0</v>
      </c>
    </row>
    <row r="207" spans="1:8" ht="15" customHeight="1" hidden="1">
      <c r="A207" s="32"/>
      <c r="B207" s="284" t="s">
        <v>149</v>
      </c>
      <c r="C207" s="31" t="s">
        <v>159</v>
      </c>
      <c r="D207" s="30" t="s">
        <v>59</v>
      </c>
      <c r="E207" s="30" t="s">
        <v>150</v>
      </c>
      <c r="F207" s="98">
        <v>0</v>
      </c>
      <c r="G207" s="98">
        <v>0</v>
      </c>
      <c r="H207" s="98">
        <v>0</v>
      </c>
    </row>
    <row r="208" spans="1:8" ht="30" customHeight="1" hidden="1">
      <c r="A208" s="32"/>
      <c r="B208" s="284" t="s">
        <v>65</v>
      </c>
      <c r="C208" s="31" t="s">
        <v>159</v>
      </c>
      <c r="D208" s="30" t="s">
        <v>70</v>
      </c>
      <c r="E208" s="30"/>
      <c r="F208" s="98">
        <f aca="true" t="shared" si="36" ref="F208:H209">F209</f>
        <v>0</v>
      </c>
      <c r="G208" s="98">
        <f t="shared" si="36"/>
        <v>0</v>
      </c>
      <c r="H208" s="98">
        <f t="shared" si="36"/>
        <v>0</v>
      </c>
    </row>
    <row r="209" spans="1:8" ht="15" customHeight="1" hidden="1">
      <c r="A209" s="32"/>
      <c r="B209" s="284" t="s">
        <v>66</v>
      </c>
      <c r="C209" s="31" t="s">
        <v>159</v>
      </c>
      <c r="D209" s="30" t="s">
        <v>67</v>
      </c>
      <c r="E209" s="30"/>
      <c r="F209" s="98">
        <f t="shared" si="36"/>
        <v>0</v>
      </c>
      <c r="G209" s="98">
        <f t="shared" si="36"/>
        <v>0</v>
      </c>
      <c r="H209" s="98">
        <f t="shared" si="36"/>
        <v>0</v>
      </c>
    </row>
    <row r="210" spans="1:8" ht="15" customHeight="1" hidden="1">
      <c r="A210" s="32"/>
      <c r="B210" s="284" t="s">
        <v>149</v>
      </c>
      <c r="C210" s="31" t="s">
        <v>159</v>
      </c>
      <c r="D210" s="30" t="s">
        <v>67</v>
      </c>
      <c r="E210" s="30" t="s">
        <v>150</v>
      </c>
      <c r="F210" s="98">
        <v>0</v>
      </c>
      <c r="G210" s="98">
        <v>0</v>
      </c>
      <c r="H210" s="98">
        <v>0</v>
      </c>
    </row>
    <row r="211" spans="1:8" ht="30" customHeight="1">
      <c r="A211" s="256"/>
      <c r="B211" s="302" t="s">
        <v>160</v>
      </c>
      <c r="C211" s="252" t="s">
        <v>161</v>
      </c>
      <c r="D211" s="251"/>
      <c r="E211" s="251"/>
      <c r="F211" s="304">
        <f>F213</f>
        <v>400</v>
      </c>
      <c r="G211" s="304">
        <f>G213</f>
        <v>400</v>
      </c>
      <c r="H211" s="304">
        <f>H213</f>
        <v>400</v>
      </c>
    </row>
    <row r="212" spans="1:8" ht="30" customHeight="1">
      <c r="A212" s="32"/>
      <c r="B212" s="289" t="s">
        <v>57</v>
      </c>
      <c r="C212" s="31" t="s">
        <v>161</v>
      </c>
      <c r="D212" s="30" t="s">
        <v>76</v>
      </c>
      <c r="E212" s="30"/>
      <c r="F212" s="98">
        <f aca="true" t="shared" si="37" ref="F212:H213">F213</f>
        <v>400</v>
      </c>
      <c r="G212" s="98">
        <f t="shared" si="37"/>
        <v>400</v>
      </c>
      <c r="H212" s="98">
        <f t="shared" si="37"/>
        <v>400</v>
      </c>
    </row>
    <row r="213" spans="1:8" ht="30" customHeight="1">
      <c r="A213" s="32"/>
      <c r="B213" s="282" t="s">
        <v>58</v>
      </c>
      <c r="C213" s="31" t="s">
        <v>161</v>
      </c>
      <c r="D213" s="30" t="s">
        <v>59</v>
      </c>
      <c r="E213" s="30"/>
      <c r="F213" s="98">
        <f t="shared" si="37"/>
        <v>400</v>
      </c>
      <c r="G213" s="98">
        <f t="shared" si="37"/>
        <v>400</v>
      </c>
      <c r="H213" s="98">
        <f t="shared" si="37"/>
        <v>400</v>
      </c>
    </row>
    <row r="214" spans="1:8" ht="15" customHeight="1">
      <c r="A214" s="32"/>
      <c r="B214" s="284" t="s">
        <v>149</v>
      </c>
      <c r="C214" s="31" t="s">
        <v>161</v>
      </c>
      <c r="D214" s="30" t="s">
        <v>59</v>
      </c>
      <c r="E214" s="30" t="s">
        <v>150</v>
      </c>
      <c r="F214" s="98">
        <f>200+200</f>
        <v>400</v>
      </c>
      <c r="G214" s="98">
        <f>200+200</f>
        <v>400</v>
      </c>
      <c r="H214" s="98">
        <f>200+200</f>
        <v>400</v>
      </c>
    </row>
    <row r="215" spans="1:8" s="82" customFormat="1" ht="30" customHeight="1" hidden="1">
      <c r="A215" s="256"/>
      <c r="B215" s="302" t="s">
        <v>464</v>
      </c>
      <c r="C215" s="252" t="s">
        <v>364</v>
      </c>
      <c r="D215" s="251"/>
      <c r="E215" s="251"/>
      <c r="F215" s="304">
        <f aca="true" t="shared" si="38" ref="F215:H217">F216</f>
        <v>0</v>
      </c>
      <c r="G215" s="304">
        <f t="shared" si="38"/>
        <v>0</v>
      </c>
      <c r="H215" s="304">
        <f t="shared" si="38"/>
        <v>0</v>
      </c>
    </row>
    <row r="216" spans="1:8" s="82" customFormat="1" ht="30" customHeight="1" hidden="1">
      <c r="A216" s="32"/>
      <c r="B216" s="284" t="s">
        <v>65</v>
      </c>
      <c r="C216" s="31" t="s">
        <v>364</v>
      </c>
      <c r="D216" s="30" t="s">
        <v>70</v>
      </c>
      <c r="E216" s="30"/>
      <c r="F216" s="98">
        <f t="shared" si="38"/>
        <v>0</v>
      </c>
      <c r="G216" s="98">
        <f t="shared" si="38"/>
        <v>0</v>
      </c>
      <c r="H216" s="98">
        <f t="shared" si="38"/>
        <v>0</v>
      </c>
    </row>
    <row r="217" spans="1:8" s="82" customFormat="1" ht="15" customHeight="1" hidden="1">
      <c r="A217" s="32"/>
      <c r="B217" s="284" t="s">
        <v>66</v>
      </c>
      <c r="C217" s="31" t="s">
        <v>364</v>
      </c>
      <c r="D217" s="30" t="s">
        <v>67</v>
      </c>
      <c r="E217" s="30"/>
      <c r="F217" s="98">
        <f t="shared" si="38"/>
        <v>0</v>
      </c>
      <c r="G217" s="98">
        <f t="shared" si="38"/>
        <v>0</v>
      </c>
      <c r="H217" s="98">
        <f t="shared" si="38"/>
        <v>0</v>
      </c>
    </row>
    <row r="218" spans="1:8" s="82" customFormat="1" ht="15" customHeight="1" hidden="1">
      <c r="A218" s="32"/>
      <c r="B218" s="284" t="s">
        <v>149</v>
      </c>
      <c r="C218" s="31" t="s">
        <v>364</v>
      </c>
      <c r="D218" s="30" t="s">
        <v>67</v>
      </c>
      <c r="E218" s="30" t="s">
        <v>150</v>
      </c>
      <c r="F218" s="98">
        <v>0</v>
      </c>
      <c r="G218" s="98">
        <v>0</v>
      </c>
      <c r="H218" s="98">
        <v>0</v>
      </c>
    </row>
    <row r="219" spans="1:8" s="82" customFormat="1" ht="30" customHeight="1" hidden="1">
      <c r="A219" s="256"/>
      <c r="B219" s="302" t="s">
        <v>366</v>
      </c>
      <c r="C219" s="252" t="s">
        <v>365</v>
      </c>
      <c r="D219" s="251"/>
      <c r="E219" s="251"/>
      <c r="F219" s="304">
        <f aca="true" t="shared" si="39" ref="F219:H221">F220</f>
        <v>0</v>
      </c>
      <c r="G219" s="304">
        <f t="shared" si="39"/>
        <v>0</v>
      </c>
      <c r="H219" s="304">
        <f t="shared" si="39"/>
        <v>0</v>
      </c>
    </row>
    <row r="220" spans="1:8" s="82" customFormat="1" ht="30" customHeight="1" hidden="1">
      <c r="A220" s="32"/>
      <c r="B220" s="289" t="s">
        <v>57</v>
      </c>
      <c r="C220" s="31" t="s">
        <v>365</v>
      </c>
      <c r="D220" s="30" t="s">
        <v>76</v>
      </c>
      <c r="E220" s="30"/>
      <c r="F220" s="98">
        <f t="shared" si="39"/>
        <v>0</v>
      </c>
      <c r="G220" s="98">
        <f t="shared" si="39"/>
        <v>0</v>
      </c>
      <c r="H220" s="98">
        <f t="shared" si="39"/>
        <v>0</v>
      </c>
    </row>
    <row r="221" spans="1:8" s="82" customFormat="1" ht="30" customHeight="1" hidden="1">
      <c r="A221" s="32"/>
      <c r="B221" s="282" t="s">
        <v>58</v>
      </c>
      <c r="C221" s="31" t="s">
        <v>365</v>
      </c>
      <c r="D221" s="30" t="s">
        <v>59</v>
      </c>
      <c r="E221" s="30"/>
      <c r="F221" s="98">
        <f t="shared" si="39"/>
        <v>0</v>
      </c>
      <c r="G221" s="98">
        <f t="shared" si="39"/>
        <v>0</v>
      </c>
      <c r="H221" s="98">
        <f t="shared" si="39"/>
        <v>0</v>
      </c>
    </row>
    <row r="222" spans="1:8" s="82" customFormat="1" ht="15" customHeight="1" hidden="1">
      <c r="A222" s="32"/>
      <c r="B222" s="284" t="s">
        <v>149</v>
      </c>
      <c r="C222" s="31" t="s">
        <v>365</v>
      </c>
      <c r="D222" s="30" t="s">
        <v>59</v>
      </c>
      <c r="E222" s="30" t="s">
        <v>150</v>
      </c>
      <c r="F222" s="98">
        <v>0</v>
      </c>
      <c r="G222" s="98">
        <v>0</v>
      </c>
      <c r="H222" s="98">
        <v>0</v>
      </c>
    </row>
    <row r="223" spans="1:8" s="82" customFormat="1" ht="15" customHeight="1">
      <c r="A223" s="145"/>
      <c r="B223" s="296" t="s">
        <v>381</v>
      </c>
      <c r="C223" s="146" t="s">
        <v>386</v>
      </c>
      <c r="D223" s="147"/>
      <c r="E223" s="147"/>
      <c r="F223" s="148">
        <f aca="true" t="shared" si="40" ref="F223:H227">F224</f>
        <v>1300</v>
      </c>
      <c r="G223" s="148">
        <f t="shared" si="40"/>
        <v>100</v>
      </c>
      <c r="H223" s="148">
        <f t="shared" si="40"/>
        <v>100</v>
      </c>
    </row>
    <row r="224" spans="1:8" s="82" customFormat="1" ht="15" customHeight="1">
      <c r="A224" s="149"/>
      <c r="B224" s="297" t="s">
        <v>382</v>
      </c>
      <c r="C224" s="150" t="s">
        <v>385</v>
      </c>
      <c r="D224" s="141"/>
      <c r="E224" s="141"/>
      <c r="F224" s="142">
        <f>F225</f>
        <v>1300</v>
      </c>
      <c r="G224" s="142">
        <f>G225</f>
        <v>100</v>
      </c>
      <c r="H224" s="142">
        <f>H225</f>
        <v>100</v>
      </c>
    </row>
    <row r="225" spans="1:8" s="82" customFormat="1" ht="30" customHeight="1">
      <c r="A225" s="256"/>
      <c r="B225" s="302" t="s">
        <v>383</v>
      </c>
      <c r="C225" s="252" t="s">
        <v>384</v>
      </c>
      <c r="D225" s="251"/>
      <c r="E225" s="251"/>
      <c r="F225" s="304">
        <f>F226+F229</f>
        <v>1300</v>
      </c>
      <c r="G225" s="304">
        <f>G226+G229</f>
        <v>100</v>
      </c>
      <c r="H225" s="304">
        <f>H226+H229</f>
        <v>100</v>
      </c>
    </row>
    <row r="226" spans="1:8" s="82" customFormat="1" ht="30" customHeight="1">
      <c r="A226" s="32"/>
      <c r="B226" s="289" t="s">
        <v>57</v>
      </c>
      <c r="C226" s="31" t="s">
        <v>384</v>
      </c>
      <c r="D226" s="30" t="s">
        <v>76</v>
      </c>
      <c r="E226" s="30"/>
      <c r="F226" s="98">
        <f t="shared" si="40"/>
        <v>400</v>
      </c>
      <c r="G226" s="98">
        <f t="shared" si="40"/>
        <v>100</v>
      </c>
      <c r="H226" s="98">
        <f t="shared" si="40"/>
        <v>100</v>
      </c>
    </row>
    <row r="227" spans="1:8" s="82" customFormat="1" ht="30" customHeight="1">
      <c r="A227" s="32"/>
      <c r="B227" s="282" t="s">
        <v>58</v>
      </c>
      <c r="C227" s="31" t="s">
        <v>384</v>
      </c>
      <c r="D227" s="30" t="s">
        <v>59</v>
      </c>
      <c r="E227" s="30"/>
      <c r="F227" s="98">
        <f t="shared" si="40"/>
        <v>400</v>
      </c>
      <c r="G227" s="98">
        <f t="shared" si="40"/>
        <v>100</v>
      </c>
      <c r="H227" s="98">
        <f t="shared" si="40"/>
        <v>100</v>
      </c>
    </row>
    <row r="228" spans="1:8" s="82" customFormat="1" ht="15" customHeight="1">
      <c r="A228" s="32"/>
      <c r="B228" s="284" t="s">
        <v>149</v>
      </c>
      <c r="C228" s="31" t="s">
        <v>384</v>
      </c>
      <c r="D228" s="30" t="s">
        <v>59</v>
      </c>
      <c r="E228" s="30" t="s">
        <v>150</v>
      </c>
      <c r="F228" s="98">
        <f>100+100+100+100</f>
        <v>400</v>
      </c>
      <c r="G228" s="98">
        <v>100</v>
      </c>
      <c r="H228" s="98">
        <v>100</v>
      </c>
    </row>
    <row r="229" spans="1:8" s="82" customFormat="1" ht="30" customHeight="1">
      <c r="A229" s="32"/>
      <c r="B229" s="284" t="s">
        <v>65</v>
      </c>
      <c r="C229" s="31" t="s">
        <v>384</v>
      </c>
      <c r="D229" s="30" t="s">
        <v>70</v>
      </c>
      <c r="E229" s="30"/>
      <c r="F229" s="98">
        <f aca="true" t="shared" si="41" ref="F229:H230">F230</f>
        <v>900</v>
      </c>
      <c r="G229" s="98">
        <f t="shared" si="41"/>
        <v>0</v>
      </c>
      <c r="H229" s="98">
        <f t="shared" si="41"/>
        <v>0</v>
      </c>
    </row>
    <row r="230" spans="1:8" s="82" customFormat="1" ht="15" customHeight="1">
      <c r="A230" s="32"/>
      <c r="B230" s="284" t="s">
        <v>66</v>
      </c>
      <c r="C230" s="31" t="s">
        <v>384</v>
      </c>
      <c r="D230" s="30" t="s">
        <v>67</v>
      </c>
      <c r="E230" s="30"/>
      <c r="F230" s="98">
        <f t="shared" si="41"/>
        <v>900</v>
      </c>
      <c r="G230" s="98">
        <f t="shared" si="41"/>
        <v>0</v>
      </c>
      <c r="H230" s="98">
        <f t="shared" si="41"/>
        <v>0</v>
      </c>
    </row>
    <row r="231" spans="1:8" s="82" customFormat="1" ht="15" customHeight="1">
      <c r="A231" s="32"/>
      <c r="B231" s="284" t="s">
        <v>149</v>
      </c>
      <c r="C231" s="31" t="s">
        <v>384</v>
      </c>
      <c r="D231" s="30" t="s">
        <v>67</v>
      </c>
      <c r="E231" s="30" t="s">
        <v>150</v>
      </c>
      <c r="F231" s="98">
        <v>900</v>
      </c>
      <c r="G231" s="98">
        <v>0</v>
      </c>
      <c r="H231" s="98">
        <v>0</v>
      </c>
    </row>
    <row r="232" spans="1:8" s="83" customFormat="1" ht="45" customHeight="1">
      <c r="A232" s="99"/>
      <c r="B232" s="286" t="s">
        <v>162</v>
      </c>
      <c r="C232" s="101" t="s">
        <v>163</v>
      </c>
      <c r="D232" s="100"/>
      <c r="E232" s="100"/>
      <c r="F232" s="107">
        <f>F233</f>
        <v>11900</v>
      </c>
      <c r="G232" s="107">
        <f>G233</f>
        <v>11900</v>
      </c>
      <c r="H232" s="107">
        <f>H233</f>
        <v>11900</v>
      </c>
    </row>
    <row r="233" spans="1:8" s="83" customFormat="1" ht="15" customHeight="1">
      <c r="A233" s="103"/>
      <c r="B233" s="283" t="s">
        <v>164</v>
      </c>
      <c r="C233" s="104" t="s">
        <v>165</v>
      </c>
      <c r="D233" s="94"/>
      <c r="E233" s="94"/>
      <c r="F233" s="108">
        <f>F234+F238</f>
        <v>11900</v>
      </c>
      <c r="G233" s="108">
        <f>G234+G238</f>
        <v>11900</v>
      </c>
      <c r="H233" s="108">
        <f>H234+H238</f>
        <v>11900</v>
      </c>
    </row>
    <row r="234" spans="1:8" ht="30" customHeight="1">
      <c r="A234" s="256"/>
      <c r="B234" s="306" t="s">
        <v>166</v>
      </c>
      <c r="C234" s="252" t="s">
        <v>167</v>
      </c>
      <c r="D234" s="251"/>
      <c r="E234" s="251"/>
      <c r="F234" s="304">
        <f aca="true" t="shared" si="42" ref="F234:H236">F235</f>
        <v>11900</v>
      </c>
      <c r="G234" s="304">
        <f t="shared" si="42"/>
        <v>11900</v>
      </c>
      <c r="H234" s="304">
        <f t="shared" si="42"/>
        <v>11900</v>
      </c>
    </row>
    <row r="235" spans="1:8" ht="30" customHeight="1">
      <c r="A235" s="32"/>
      <c r="B235" s="289" t="s">
        <v>57</v>
      </c>
      <c r="C235" s="31" t="s">
        <v>167</v>
      </c>
      <c r="D235" s="30" t="s">
        <v>76</v>
      </c>
      <c r="E235" s="30"/>
      <c r="F235" s="98">
        <f t="shared" si="42"/>
        <v>11900</v>
      </c>
      <c r="G235" s="98">
        <f t="shared" si="42"/>
        <v>11900</v>
      </c>
      <c r="H235" s="98">
        <f t="shared" si="42"/>
        <v>11900</v>
      </c>
    </row>
    <row r="236" spans="1:8" ht="30" customHeight="1">
      <c r="A236" s="32"/>
      <c r="B236" s="282" t="s">
        <v>58</v>
      </c>
      <c r="C236" s="31" t="s">
        <v>167</v>
      </c>
      <c r="D236" s="30" t="s">
        <v>59</v>
      </c>
      <c r="E236" s="30"/>
      <c r="F236" s="98">
        <f t="shared" si="42"/>
        <v>11900</v>
      </c>
      <c r="G236" s="98">
        <f t="shared" si="42"/>
        <v>11900</v>
      </c>
      <c r="H236" s="98">
        <f t="shared" si="42"/>
        <v>11900</v>
      </c>
    </row>
    <row r="237" spans="1:8" s="82" customFormat="1" ht="15" customHeight="1">
      <c r="A237" s="32"/>
      <c r="B237" s="282" t="s">
        <v>140</v>
      </c>
      <c r="C237" s="31" t="s">
        <v>167</v>
      </c>
      <c r="D237" s="30" t="s">
        <v>59</v>
      </c>
      <c r="E237" s="30" t="s">
        <v>141</v>
      </c>
      <c r="F237" s="98">
        <f>10600+600+500+100+100</f>
        <v>11900</v>
      </c>
      <c r="G237" s="98">
        <f>10600+600+500+100+100</f>
        <v>11900</v>
      </c>
      <c r="H237" s="98">
        <f>10600+600+500+100+100</f>
        <v>11900</v>
      </c>
    </row>
    <row r="238" spans="1:8" s="82" customFormat="1" ht="45" customHeight="1" hidden="1">
      <c r="A238" s="256"/>
      <c r="B238" s="312" t="s">
        <v>465</v>
      </c>
      <c r="C238" s="252" t="s">
        <v>168</v>
      </c>
      <c r="D238" s="251"/>
      <c r="E238" s="251"/>
      <c r="F238" s="304">
        <f aca="true" t="shared" si="43" ref="F238:H240">F239</f>
        <v>0</v>
      </c>
      <c r="G238" s="304">
        <f t="shared" si="43"/>
        <v>0</v>
      </c>
      <c r="H238" s="304">
        <f t="shared" si="43"/>
        <v>0</v>
      </c>
    </row>
    <row r="239" spans="1:8" s="82" customFormat="1" ht="30" customHeight="1" hidden="1">
      <c r="A239" s="32"/>
      <c r="B239" s="289" t="s">
        <v>57</v>
      </c>
      <c r="C239" s="31" t="s">
        <v>168</v>
      </c>
      <c r="D239" s="30" t="s">
        <v>76</v>
      </c>
      <c r="E239" s="30"/>
      <c r="F239" s="98">
        <f t="shared" si="43"/>
        <v>0</v>
      </c>
      <c r="G239" s="98">
        <f t="shared" si="43"/>
        <v>0</v>
      </c>
      <c r="H239" s="98">
        <f t="shared" si="43"/>
        <v>0</v>
      </c>
    </row>
    <row r="240" spans="1:8" s="82" customFormat="1" ht="30" customHeight="1" hidden="1">
      <c r="A240" s="32"/>
      <c r="B240" s="282" t="s">
        <v>58</v>
      </c>
      <c r="C240" s="31" t="s">
        <v>168</v>
      </c>
      <c r="D240" s="30" t="s">
        <v>59</v>
      </c>
      <c r="E240" s="30"/>
      <c r="F240" s="98">
        <f t="shared" si="43"/>
        <v>0</v>
      </c>
      <c r="G240" s="98">
        <f t="shared" si="43"/>
        <v>0</v>
      </c>
      <c r="H240" s="98">
        <f t="shared" si="43"/>
        <v>0</v>
      </c>
    </row>
    <row r="241" spans="1:8" s="82" customFormat="1" ht="15" customHeight="1" hidden="1">
      <c r="A241" s="32"/>
      <c r="B241" s="282" t="s">
        <v>140</v>
      </c>
      <c r="C241" s="31" t="s">
        <v>168</v>
      </c>
      <c r="D241" s="30" t="s">
        <v>59</v>
      </c>
      <c r="E241" s="30" t="s">
        <v>141</v>
      </c>
      <c r="F241" s="98">
        <v>0</v>
      </c>
      <c r="G241" s="98">
        <v>0</v>
      </c>
      <c r="H241" s="98">
        <v>0</v>
      </c>
    </row>
    <row r="242" spans="1:8" s="82" customFormat="1" ht="60" customHeight="1">
      <c r="A242" s="89">
        <v>11</v>
      </c>
      <c r="B242" s="299" t="s">
        <v>396</v>
      </c>
      <c r="C242" s="159" t="s">
        <v>400</v>
      </c>
      <c r="D242" s="157"/>
      <c r="E242" s="157"/>
      <c r="F242" s="158">
        <f>F243</f>
        <v>2788.7</v>
      </c>
      <c r="G242" s="158">
        <f>G243</f>
        <v>380</v>
      </c>
      <c r="H242" s="158">
        <f>H243</f>
        <v>0</v>
      </c>
    </row>
    <row r="243" spans="1:8" s="82" customFormat="1" ht="30" customHeight="1">
      <c r="A243" s="149"/>
      <c r="B243" s="300" t="s">
        <v>397</v>
      </c>
      <c r="C243" s="150" t="s">
        <v>399</v>
      </c>
      <c r="D243" s="141"/>
      <c r="E243" s="141"/>
      <c r="F243" s="142">
        <f>F244+F248+F252</f>
        <v>2788.7</v>
      </c>
      <c r="G243" s="142">
        <f>G244+G248+G252</f>
        <v>380</v>
      </c>
      <c r="H243" s="142">
        <f>H244+H248+H252</f>
        <v>0</v>
      </c>
    </row>
    <row r="244" spans="1:8" s="82" customFormat="1" ht="30" customHeight="1">
      <c r="A244" s="250"/>
      <c r="B244" s="302" t="s">
        <v>132</v>
      </c>
      <c r="C244" s="251" t="s">
        <v>756</v>
      </c>
      <c r="D244" s="251"/>
      <c r="E244" s="251"/>
      <c r="F244" s="304">
        <f aca="true" t="shared" si="44" ref="F244:H246">F245</f>
        <v>150</v>
      </c>
      <c r="G244" s="304">
        <f t="shared" si="44"/>
        <v>0</v>
      </c>
      <c r="H244" s="304">
        <f t="shared" si="44"/>
        <v>0</v>
      </c>
    </row>
    <row r="245" spans="1:8" s="82" customFormat="1" ht="30" customHeight="1">
      <c r="A245" s="29"/>
      <c r="B245" s="289" t="s">
        <v>57</v>
      </c>
      <c r="C245" s="30" t="s">
        <v>756</v>
      </c>
      <c r="D245" s="30" t="s">
        <v>76</v>
      </c>
      <c r="E245" s="30"/>
      <c r="F245" s="98">
        <f t="shared" si="44"/>
        <v>150</v>
      </c>
      <c r="G245" s="98">
        <f t="shared" si="44"/>
        <v>0</v>
      </c>
      <c r="H245" s="98">
        <f t="shared" si="44"/>
        <v>0</v>
      </c>
    </row>
    <row r="246" spans="1:8" s="82" customFormat="1" ht="30" customHeight="1">
      <c r="A246" s="32"/>
      <c r="B246" s="282" t="s">
        <v>58</v>
      </c>
      <c r="C246" s="30" t="s">
        <v>756</v>
      </c>
      <c r="D246" s="30" t="s">
        <v>59</v>
      </c>
      <c r="E246" s="30"/>
      <c r="F246" s="98">
        <f t="shared" si="44"/>
        <v>150</v>
      </c>
      <c r="G246" s="98">
        <f t="shared" si="44"/>
        <v>0</v>
      </c>
      <c r="H246" s="98">
        <f t="shared" si="44"/>
        <v>0</v>
      </c>
    </row>
    <row r="247" spans="1:8" s="82" customFormat="1" ht="15" customHeight="1">
      <c r="A247" s="32"/>
      <c r="B247" s="282" t="s">
        <v>130</v>
      </c>
      <c r="C247" s="30" t="s">
        <v>756</v>
      </c>
      <c r="D247" s="30" t="s">
        <v>59</v>
      </c>
      <c r="E247" s="30" t="s">
        <v>131</v>
      </c>
      <c r="F247" s="98">
        <f>75+75</f>
        <v>150</v>
      </c>
      <c r="G247" s="98">
        <v>0</v>
      </c>
      <c r="H247" s="98">
        <v>0</v>
      </c>
    </row>
    <row r="248" spans="1:8" s="82" customFormat="1" ht="15" customHeight="1">
      <c r="A248" s="310"/>
      <c r="B248" s="306" t="s">
        <v>284</v>
      </c>
      <c r="C248" s="252" t="s">
        <v>757</v>
      </c>
      <c r="D248" s="260"/>
      <c r="E248" s="260"/>
      <c r="F248" s="304">
        <f aca="true" t="shared" si="45" ref="F248:H250">F249</f>
        <v>150</v>
      </c>
      <c r="G248" s="304">
        <f t="shared" si="45"/>
        <v>0</v>
      </c>
      <c r="H248" s="304">
        <f t="shared" si="45"/>
        <v>0</v>
      </c>
    </row>
    <row r="249" spans="1:8" s="82" customFormat="1" ht="30" customHeight="1">
      <c r="A249" s="115"/>
      <c r="B249" s="289" t="s">
        <v>57</v>
      </c>
      <c r="C249" s="31" t="s">
        <v>757</v>
      </c>
      <c r="D249" s="34" t="s">
        <v>76</v>
      </c>
      <c r="E249" s="34"/>
      <c r="F249" s="98">
        <f t="shared" si="45"/>
        <v>150</v>
      </c>
      <c r="G249" s="98">
        <f t="shared" si="45"/>
        <v>0</v>
      </c>
      <c r="H249" s="98">
        <f t="shared" si="45"/>
        <v>0</v>
      </c>
    </row>
    <row r="250" spans="1:8" s="82" customFormat="1" ht="30" customHeight="1">
      <c r="A250" s="32"/>
      <c r="B250" s="282" t="s">
        <v>58</v>
      </c>
      <c r="C250" s="31" t="s">
        <v>757</v>
      </c>
      <c r="D250" s="30" t="s">
        <v>59</v>
      </c>
      <c r="E250" s="33"/>
      <c r="F250" s="98">
        <f t="shared" si="45"/>
        <v>150</v>
      </c>
      <c r="G250" s="98">
        <f t="shared" si="45"/>
        <v>0</v>
      </c>
      <c r="H250" s="98">
        <f t="shared" si="45"/>
        <v>0</v>
      </c>
    </row>
    <row r="251" spans="1:8" s="82" customFormat="1" ht="15" customHeight="1">
      <c r="A251" s="32"/>
      <c r="B251" s="282" t="s">
        <v>140</v>
      </c>
      <c r="C251" s="31" t="s">
        <v>757</v>
      </c>
      <c r="D251" s="30" t="s">
        <v>59</v>
      </c>
      <c r="E251" s="34" t="s">
        <v>141</v>
      </c>
      <c r="F251" s="98">
        <f>75+75</f>
        <v>150</v>
      </c>
      <c r="G251" s="98">
        <v>0</v>
      </c>
      <c r="H251" s="98">
        <v>0</v>
      </c>
    </row>
    <row r="252" spans="1:8" s="82" customFormat="1" ht="60" customHeight="1">
      <c r="A252" s="256"/>
      <c r="B252" s="302" t="s">
        <v>466</v>
      </c>
      <c r="C252" s="252" t="s">
        <v>398</v>
      </c>
      <c r="D252" s="251"/>
      <c r="E252" s="251"/>
      <c r="F252" s="304">
        <f aca="true" t="shared" si="46" ref="F252:H253">F253</f>
        <v>2488.7</v>
      </c>
      <c r="G252" s="304">
        <f t="shared" si="46"/>
        <v>380</v>
      </c>
      <c r="H252" s="304">
        <f t="shared" si="46"/>
        <v>0</v>
      </c>
    </row>
    <row r="253" spans="1:8" s="82" customFormat="1" ht="30" customHeight="1">
      <c r="A253" s="32"/>
      <c r="B253" s="289" t="s">
        <v>57</v>
      </c>
      <c r="C253" s="31" t="s">
        <v>398</v>
      </c>
      <c r="D253" s="30" t="s">
        <v>76</v>
      </c>
      <c r="E253" s="30"/>
      <c r="F253" s="98">
        <f t="shared" si="46"/>
        <v>2488.7</v>
      </c>
      <c r="G253" s="98">
        <f t="shared" si="46"/>
        <v>380</v>
      </c>
      <c r="H253" s="98">
        <f t="shared" si="46"/>
        <v>0</v>
      </c>
    </row>
    <row r="254" spans="1:8" s="82" customFormat="1" ht="30" customHeight="1">
      <c r="A254" s="32"/>
      <c r="B254" s="282" t="s">
        <v>58</v>
      </c>
      <c r="C254" s="31" t="s">
        <v>398</v>
      </c>
      <c r="D254" s="30" t="s">
        <v>59</v>
      </c>
      <c r="E254" s="30"/>
      <c r="F254" s="98">
        <f>F255+F256</f>
        <v>2488.7</v>
      </c>
      <c r="G254" s="98">
        <f>G255+G256</f>
        <v>380</v>
      </c>
      <c r="H254" s="98">
        <f>H255+H256</f>
        <v>0</v>
      </c>
    </row>
    <row r="255" spans="1:8" s="82" customFormat="1" ht="15" customHeight="1">
      <c r="A255" s="32"/>
      <c r="B255" s="282" t="s">
        <v>130</v>
      </c>
      <c r="C255" s="31" t="s">
        <v>398</v>
      </c>
      <c r="D255" s="30" t="s">
        <v>59</v>
      </c>
      <c r="E255" s="30" t="s">
        <v>131</v>
      </c>
      <c r="F255" s="98">
        <f>(423.29334+52.7266)+21.2174</f>
        <v>497.23734</v>
      </c>
      <c r="G255" s="98">
        <v>190</v>
      </c>
      <c r="H255" s="98">
        <v>0</v>
      </c>
    </row>
    <row r="256" spans="1:8" s="82" customFormat="1" ht="15" customHeight="1">
      <c r="A256" s="32"/>
      <c r="B256" s="282" t="s">
        <v>140</v>
      </c>
      <c r="C256" s="31" t="s">
        <v>398</v>
      </c>
      <c r="D256" s="30" t="s">
        <v>59</v>
      </c>
      <c r="E256" s="30" t="s">
        <v>141</v>
      </c>
      <c r="F256" s="98">
        <f>(570.9137+1124.49296)+(71.1146+140.06997)+84.87143</f>
        <v>1991.46266</v>
      </c>
      <c r="G256" s="98">
        <v>190</v>
      </c>
      <c r="H256" s="98">
        <v>0</v>
      </c>
    </row>
    <row r="257" spans="1:8" s="82" customFormat="1" ht="60" customHeight="1">
      <c r="A257" s="89">
        <v>12</v>
      </c>
      <c r="B257" s="290" t="s">
        <v>520</v>
      </c>
      <c r="C257" s="90" t="s">
        <v>170</v>
      </c>
      <c r="D257" s="105"/>
      <c r="E257" s="105"/>
      <c r="F257" s="92">
        <f>F258</f>
        <v>1535</v>
      </c>
      <c r="G257" s="92">
        <f>G258</f>
        <v>300</v>
      </c>
      <c r="H257" s="92">
        <f>H258</f>
        <v>300</v>
      </c>
    </row>
    <row r="258" spans="1:8" s="82" customFormat="1" ht="30" customHeight="1">
      <c r="A258" s="93"/>
      <c r="B258" s="291" t="s">
        <v>471</v>
      </c>
      <c r="C258" s="94" t="s">
        <v>171</v>
      </c>
      <c r="D258" s="94"/>
      <c r="E258" s="94"/>
      <c r="F258" s="96">
        <f>F259+F263</f>
        <v>1535</v>
      </c>
      <c r="G258" s="96">
        <f>G259+G263</f>
        <v>300</v>
      </c>
      <c r="H258" s="96">
        <f>H259+H263</f>
        <v>300</v>
      </c>
    </row>
    <row r="259" spans="1:8" s="82" customFormat="1" ht="15" customHeight="1">
      <c r="A259" s="256"/>
      <c r="B259" s="302" t="s">
        <v>172</v>
      </c>
      <c r="C259" s="251" t="s">
        <v>173</v>
      </c>
      <c r="D259" s="251"/>
      <c r="E259" s="251"/>
      <c r="F259" s="304">
        <f>F262</f>
        <v>1535</v>
      </c>
      <c r="G259" s="304">
        <f>G262</f>
        <v>300</v>
      </c>
      <c r="H259" s="304">
        <f>H262</f>
        <v>300</v>
      </c>
    </row>
    <row r="260" spans="1:8" s="82" customFormat="1" ht="30" customHeight="1">
      <c r="A260" s="32"/>
      <c r="B260" s="289" t="s">
        <v>57</v>
      </c>
      <c r="C260" s="30" t="s">
        <v>173</v>
      </c>
      <c r="D260" s="30" t="s">
        <v>76</v>
      </c>
      <c r="E260" s="30"/>
      <c r="F260" s="98">
        <f aca="true" t="shared" si="47" ref="F260:H261">F261</f>
        <v>1535</v>
      </c>
      <c r="G260" s="98">
        <f t="shared" si="47"/>
        <v>300</v>
      </c>
      <c r="H260" s="98">
        <f t="shared" si="47"/>
        <v>300</v>
      </c>
    </row>
    <row r="261" spans="1:8" s="82" customFormat="1" ht="30" customHeight="1">
      <c r="A261" s="32"/>
      <c r="B261" s="282" t="s">
        <v>58</v>
      </c>
      <c r="C261" s="30" t="s">
        <v>173</v>
      </c>
      <c r="D261" s="30" t="s">
        <v>59</v>
      </c>
      <c r="E261" s="30"/>
      <c r="F261" s="98">
        <f t="shared" si="47"/>
        <v>1535</v>
      </c>
      <c r="G261" s="98">
        <f t="shared" si="47"/>
        <v>300</v>
      </c>
      <c r="H261" s="98">
        <f t="shared" si="47"/>
        <v>300</v>
      </c>
    </row>
    <row r="262" spans="1:8" s="82" customFormat="1" ht="15" customHeight="1">
      <c r="A262" s="32"/>
      <c r="B262" s="282" t="s">
        <v>174</v>
      </c>
      <c r="C262" s="30" t="s">
        <v>173</v>
      </c>
      <c r="D262" s="30" t="s">
        <v>59</v>
      </c>
      <c r="E262" s="30" t="s">
        <v>175</v>
      </c>
      <c r="F262" s="98">
        <f>600-600+1035+500</f>
        <v>1535</v>
      </c>
      <c r="G262" s="98">
        <f>450-450+300</f>
        <v>300</v>
      </c>
      <c r="H262" s="98">
        <f>450-450+300</f>
        <v>300</v>
      </c>
    </row>
    <row r="263" spans="1:8" s="82" customFormat="1" ht="30" customHeight="1" hidden="1">
      <c r="A263" s="256"/>
      <c r="B263" s="302" t="s">
        <v>176</v>
      </c>
      <c r="C263" s="251" t="s">
        <v>177</v>
      </c>
      <c r="D263" s="251"/>
      <c r="E263" s="251"/>
      <c r="F263" s="304">
        <f>F264</f>
        <v>0</v>
      </c>
      <c r="G263" s="304">
        <f aca="true" t="shared" si="48" ref="G263:H265">G264</f>
        <v>0</v>
      </c>
      <c r="H263" s="304">
        <f t="shared" si="48"/>
        <v>0</v>
      </c>
    </row>
    <row r="264" spans="1:8" s="82" customFormat="1" ht="30" customHeight="1" hidden="1">
      <c r="A264" s="32"/>
      <c r="B264" s="289" t="s">
        <v>57</v>
      </c>
      <c r="C264" s="30" t="s">
        <v>177</v>
      </c>
      <c r="D264" s="30" t="s">
        <v>76</v>
      </c>
      <c r="E264" s="30"/>
      <c r="F264" s="98">
        <f>F265</f>
        <v>0</v>
      </c>
      <c r="G264" s="98">
        <f t="shared" si="48"/>
        <v>0</v>
      </c>
      <c r="H264" s="98">
        <f t="shared" si="48"/>
        <v>0</v>
      </c>
    </row>
    <row r="265" spans="1:8" s="82" customFormat="1" ht="30" customHeight="1" hidden="1">
      <c r="A265" s="32"/>
      <c r="B265" s="282" t="s">
        <v>58</v>
      </c>
      <c r="C265" s="30" t="s">
        <v>177</v>
      </c>
      <c r="D265" s="30" t="s">
        <v>59</v>
      </c>
      <c r="E265" s="30"/>
      <c r="F265" s="98">
        <f>F266</f>
        <v>0</v>
      </c>
      <c r="G265" s="98">
        <f t="shared" si="48"/>
        <v>0</v>
      </c>
      <c r="H265" s="98">
        <f t="shared" si="48"/>
        <v>0</v>
      </c>
    </row>
    <row r="266" spans="1:8" s="82" customFormat="1" ht="15" customHeight="1" hidden="1">
      <c r="A266" s="32"/>
      <c r="B266" s="282" t="s">
        <v>174</v>
      </c>
      <c r="C266" s="30" t="s">
        <v>177</v>
      </c>
      <c r="D266" s="30" t="s">
        <v>59</v>
      </c>
      <c r="E266" s="30" t="s">
        <v>175</v>
      </c>
      <c r="F266" s="98">
        <v>0</v>
      </c>
      <c r="G266" s="98">
        <v>0</v>
      </c>
      <c r="H266" s="98">
        <v>0</v>
      </c>
    </row>
    <row r="267" spans="1:8" s="82" customFormat="1" ht="45" customHeight="1">
      <c r="A267" s="89">
        <v>13</v>
      </c>
      <c r="B267" s="280" t="s">
        <v>413</v>
      </c>
      <c r="C267" s="118" t="s">
        <v>178</v>
      </c>
      <c r="D267" s="105"/>
      <c r="E267" s="105"/>
      <c r="F267" s="92">
        <f>F268+F274</f>
        <v>445</v>
      </c>
      <c r="G267" s="92">
        <f>G268+G274</f>
        <v>420</v>
      </c>
      <c r="H267" s="92">
        <f>H268+H274</f>
        <v>420</v>
      </c>
    </row>
    <row r="268" spans="1:8" s="82" customFormat="1" ht="30" customHeight="1">
      <c r="A268" s="99"/>
      <c r="B268" s="294" t="s">
        <v>179</v>
      </c>
      <c r="C268" s="119" t="s">
        <v>180</v>
      </c>
      <c r="D268" s="100"/>
      <c r="E268" s="100"/>
      <c r="F268" s="107">
        <f aca="true" t="shared" si="49" ref="F268:H272">F269</f>
        <v>445</v>
      </c>
      <c r="G268" s="107">
        <f t="shared" si="49"/>
        <v>420</v>
      </c>
      <c r="H268" s="107">
        <f t="shared" si="49"/>
        <v>420</v>
      </c>
    </row>
    <row r="269" spans="1:8" s="82" customFormat="1" ht="30" customHeight="1">
      <c r="A269" s="103"/>
      <c r="B269" s="291" t="s">
        <v>181</v>
      </c>
      <c r="C269" s="120" t="s">
        <v>182</v>
      </c>
      <c r="D269" s="94"/>
      <c r="E269" s="94"/>
      <c r="F269" s="108">
        <f t="shared" si="49"/>
        <v>445</v>
      </c>
      <c r="G269" s="108">
        <f t="shared" si="49"/>
        <v>420</v>
      </c>
      <c r="H269" s="108">
        <f t="shared" si="49"/>
        <v>420</v>
      </c>
    </row>
    <row r="270" spans="1:8" ht="30" customHeight="1">
      <c r="A270" s="313"/>
      <c r="B270" s="306" t="s">
        <v>183</v>
      </c>
      <c r="C270" s="260" t="s">
        <v>184</v>
      </c>
      <c r="D270" s="314"/>
      <c r="E270" s="314"/>
      <c r="F270" s="304">
        <f t="shared" si="49"/>
        <v>445</v>
      </c>
      <c r="G270" s="304">
        <f t="shared" si="49"/>
        <v>420</v>
      </c>
      <c r="H270" s="304">
        <f t="shared" si="49"/>
        <v>420</v>
      </c>
    </row>
    <row r="271" spans="1:8" ht="30" customHeight="1">
      <c r="A271" s="111"/>
      <c r="B271" s="289" t="s">
        <v>57</v>
      </c>
      <c r="C271" s="34" t="s">
        <v>184</v>
      </c>
      <c r="D271" s="30" t="s">
        <v>76</v>
      </c>
      <c r="E271" s="112"/>
      <c r="F271" s="98">
        <f t="shared" si="49"/>
        <v>445</v>
      </c>
      <c r="G271" s="98">
        <f t="shared" si="49"/>
        <v>420</v>
      </c>
      <c r="H271" s="98">
        <f t="shared" si="49"/>
        <v>420</v>
      </c>
    </row>
    <row r="272" spans="1:8" ht="30" customHeight="1">
      <c r="A272" s="32"/>
      <c r="B272" s="282" t="s">
        <v>58</v>
      </c>
      <c r="C272" s="34" t="s">
        <v>184</v>
      </c>
      <c r="D272" s="30" t="s">
        <v>59</v>
      </c>
      <c r="E272" s="30"/>
      <c r="F272" s="98">
        <f t="shared" si="49"/>
        <v>445</v>
      </c>
      <c r="G272" s="98">
        <f t="shared" si="49"/>
        <v>420</v>
      </c>
      <c r="H272" s="98">
        <f t="shared" si="49"/>
        <v>420</v>
      </c>
    </row>
    <row r="273" spans="1:8" ht="15" customHeight="1">
      <c r="A273" s="32"/>
      <c r="B273" s="282" t="s">
        <v>185</v>
      </c>
      <c r="C273" s="34" t="s">
        <v>184</v>
      </c>
      <c r="D273" s="30" t="s">
        <v>59</v>
      </c>
      <c r="E273" s="30" t="s">
        <v>186</v>
      </c>
      <c r="F273" s="98">
        <f>325+100+20</f>
        <v>445</v>
      </c>
      <c r="G273" s="98">
        <f>300+100+20</f>
        <v>420</v>
      </c>
      <c r="H273" s="98">
        <f>300+100+20</f>
        <v>420</v>
      </c>
    </row>
    <row r="274" spans="1:8" ht="45" customHeight="1" hidden="1">
      <c r="A274" s="99"/>
      <c r="B274" s="286" t="s">
        <v>191</v>
      </c>
      <c r="C274" s="100" t="s">
        <v>187</v>
      </c>
      <c r="D274" s="100"/>
      <c r="E274" s="100"/>
      <c r="F274" s="107">
        <f aca="true" t="shared" si="50" ref="F274:H278">F275</f>
        <v>0</v>
      </c>
      <c r="G274" s="107">
        <f t="shared" si="50"/>
        <v>0</v>
      </c>
      <c r="H274" s="107">
        <f t="shared" si="50"/>
        <v>0</v>
      </c>
    </row>
    <row r="275" spans="1:8" ht="30" customHeight="1" hidden="1">
      <c r="A275" s="103"/>
      <c r="B275" s="283" t="s">
        <v>192</v>
      </c>
      <c r="C275" s="94" t="s">
        <v>189</v>
      </c>
      <c r="D275" s="94"/>
      <c r="E275" s="94"/>
      <c r="F275" s="108">
        <f t="shared" si="50"/>
        <v>0</v>
      </c>
      <c r="G275" s="108">
        <f t="shared" si="50"/>
        <v>0</v>
      </c>
      <c r="H275" s="108">
        <f t="shared" si="50"/>
        <v>0</v>
      </c>
    </row>
    <row r="276" spans="1:8" ht="15" customHeight="1" hidden="1">
      <c r="A276" s="256"/>
      <c r="B276" s="306" t="s">
        <v>193</v>
      </c>
      <c r="C276" s="251" t="s">
        <v>419</v>
      </c>
      <c r="D276" s="251"/>
      <c r="E276" s="251"/>
      <c r="F276" s="304">
        <f t="shared" si="50"/>
        <v>0</v>
      </c>
      <c r="G276" s="304">
        <f t="shared" si="50"/>
        <v>0</v>
      </c>
      <c r="H276" s="304">
        <f t="shared" si="50"/>
        <v>0</v>
      </c>
    </row>
    <row r="277" spans="1:8" ht="30" customHeight="1" hidden="1">
      <c r="A277" s="32"/>
      <c r="B277" s="289" t="s">
        <v>57</v>
      </c>
      <c r="C277" s="30" t="s">
        <v>419</v>
      </c>
      <c r="D277" s="30" t="s">
        <v>76</v>
      </c>
      <c r="E277" s="30"/>
      <c r="F277" s="98">
        <f t="shared" si="50"/>
        <v>0</v>
      </c>
      <c r="G277" s="98">
        <f t="shared" si="50"/>
        <v>0</v>
      </c>
      <c r="H277" s="98">
        <f t="shared" si="50"/>
        <v>0</v>
      </c>
    </row>
    <row r="278" spans="1:8" ht="30" customHeight="1" hidden="1">
      <c r="A278" s="32"/>
      <c r="B278" s="282" t="s">
        <v>58</v>
      </c>
      <c r="C278" s="30" t="s">
        <v>419</v>
      </c>
      <c r="D278" s="30" t="s">
        <v>59</v>
      </c>
      <c r="E278" s="30"/>
      <c r="F278" s="98">
        <f t="shared" si="50"/>
        <v>0</v>
      </c>
      <c r="G278" s="98">
        <f t="shared" si="50"/>
        <v>0</v>
      </c>
      <c r="H278" s="98">
        <f t="shared" si="50"/>
        <v>0</v>
      </c>
    </row>
    <row r="279" spans="1:8" ht="15" customHeight="1" hidden="1">
      <c r="A279" s="32"/>
      <c r="B279" s="282" t="s">
        <v>95</v>
      </c>
      <c r="C279" s="30" t="s">
        <v>419</v>
      </c>
      <c r="D279" s="30" t="s">
        <v>59</v>
      </c>
      <c r="E279" s="30" t="s">
        <v>96</v>
      </c>
      <c r="F279" s="98">
        <v>0</v>
      </c>
      <c r="G279" s="98">
        <v>0</v>
      </c>
      <c r="H279" s="98">
        <v>0</v>
      </c>
    </row>
    <row r="280" spans="1:8" ht="45" customHeight="1">
      <c r="A280" s="89">
        <v>14</v>
      </c>
      <c r="B280" s="280" t="s">
        <v>519</v>
      </c>
      <c r="C280" s="91" t="s">
        <v>194</v>
      </c>
      <c r="D280" s="105"/>
      <c r="E280" s="105"/>
      <c r="F280" s="92">
        <f>F281</f>
        <v>5723.2</v>
      </c>
      <c r="G280" s="92">
        <f>G281</f>
        <v>6200</v>
      </c>
      <c r="H280" s="92">
        <f>H281</f>
        <v>5648</v>
      </c>
    </row>
    <row r="281" spans="1:8" ht="15" customHeight="1">
      <c r="A281" s="93"/>
      <c r="B281" s="283" t="s">
        <v>195</v>
      </c>
      <c r="C281" s="104" t="s">
        <v>196</v>
      </c>
      <c r="D281" s="94"/>
      <c r="E281" s="94"/>
      <c r="F281" s="96">
        <f>F282+F286+F293+F297</f>
        <v>5723.2</v>
      </c>
      <c r="G281" s="96">
        <f>G282+G286+G293+G297</f>
        <v>6200</v>
      </c>
      <c r="H281" s="96">
        <f>H282+H286+H293+H297</f>
        <v>5648</v>
      </c>
    </row>
    <row r="282" spans="1:8" ht="15" customHeight="1">
      <c r="A282" s="256"/>
      <c r="B282" s="302" t="s">
        <v>284</v>
      </c>
      <c r="C282" s="258" t="s">
        <v>370</v>
      </c>
      <c r="D282" s="307"/>
      <c r="E282" s="307"/>
      <c r="F282" s="304">
        <f aca="true" t="shared" si="51" ref="F282:H284">F283</f>
        <v>4200</v>
      </c>
      <c r="G282" s="304">
        <f t="shared" si="51"/>
        <v>4200</v>
      </c>
      <c r="H282" s="304">
        <f t="shared" si="51"/>
        <v>4200</v>
      </c>
    </row>
    <row r="283" spans="1:8" ht="30" customHeight="1">
      <c r="A283" s="32"/>
      <c r="B283" s="289" t="s">
        <v>57</v>
      </c>
      <c r="C283" s="33" t="s">
        <v>370</v>
      </c>
      <c r="D283" s="110">
        <v>200</v>
      </c>
      <c r="E283" s="110"/>
      <c r="F283" s="98">
        <f t="shared" si="51"/>
        <v>4200</v>
      </c>
      <c r="G283" s="98">
        <f t="shared" si="51"/>
        <v>4200</v>
      </c>
      <c r="H283" s="98">
        <f t="shared" si="51"/>
        <v>4200</v>
      </c>
    </row>
    <row r="284" spans="1:8" ht="30" customHeight="1">
      <c r="A284" s="32"/>
      <c r="B284" s="282" t="s">
        <v>58</v>
      </c>
      <c r="C284" s="33" t="s">
        <v>370</v>
      </c>
      <c r="D284" s="30" t="s">
        <v>59</v>
      </c>
      <c r="E284" s="112"/>
      <c r="F284" s="98">
        <f t="shared" si="51"/>
        <v>4200</v>
      </c>
      <c r="G284" s="98">
        <f t="shared" si="51"/>
        <v>4200</v>
      </c>
      <c r="H284" s="98">
        <f t="shared" si="51"/>
        <v>4200</v>
      </c>
    </row>
    <row r="285" spans="1:8" ht="15" customHeight="1">
      <c r="A285" s="32"/>
      <c r="B285" s="282" t="s">
        <v>140</v>
      </c>
      <c r="C285" s="33" t="s">
        <v>370</v>
      </c>
      <c r="D285" s="30" t="s">
        <v>59</v>
      </c>
      <c r="E285" s="30" t="s">
        <v>141</v>
      </c>
      <c r="F285" s="98">
        <f>600+3500+100</f>
        <v>4200</v>
      </c>
      <c r="G285" s="98">
        <f>600+3500+100</f>
        <v>4200</v>
      </c>
      <c r="H285" s="98">
        <f>600+3500+100</f>
        <v>4200</v>
      </c>
    </row>
    <row r="286" spans="1:8" ht="15" customHeight="1">
      <c r="A286" s="261"/>
      <c r="B286" s="302" t="s">
        <v>197</v>
      </c>
      <c r="C286" s="258" t="s">
        <v>198</v>
      </c>
      <c r="D286" s="307"/>
      <c r="E286" s="307"/>
      <c r="F286" s="304">
        <f>F287+F290</f>
        <v>1400</v>
      </c>
      <c r="G286" s="304">
        <f>G287+G290</f>
        <v>1400</v>
      </c>
      <c r="H286" s="304">
        <f>H287+H290</f>
        <v>1400</v>
      </c>
    </row>
    <row r="287" spans="1:8" ht="30" customHeight="1">
      <c r="A287" s="109"/>
      <c r="B287" s="289" t="s">
        <v>57</v>
      </c>
      <c r="C287" s="33" t="s">
        <v>198</v>
      </c>
      <c r="D287" s="110">
        <v>200</v>
      </c>
      <c r="E287" s="110"/>
      <c r="F287" s="98">
        <f aca="true" t="shared" si="52" ref="F287:H288">F288</f>
        <v>1400</v>
      </c>
      <c r="G287" s="98">
        <f t="shared" si="52"/>
        <v>1400</v>
      </c>
      <c r="H287" s="98">
        <f t="shared" si="52"/>
        <v>1400</v>
      </c>
    </row>
    <row r="288" spans="1:8" ht="30" customHeight="1">
      <c r="A288" s="111"/>
      <c r="B288" s="282" t="s">
        <v>58</v>
      </c>
      <c r="C288" s="33" t="s">
        <v>198</v>
      </c>
      <c r="D288" s="30" t="s">
        <v>59</v>
      </c>
      <c r="E288" s="112"/>
      <c r="F288" s="98">
        <f t="shared" si="52"/>
        <v>1400</v>
      </c>
      <c r="G288" s="98">
        <f t="shared" si="52"/>
        <v>1400</v>
      </c>
      <c r="H288" s="98">
        <f t="shared" si="52"/>
        <v>1400</v>
      </c>
    </row>
    <row r="289" spans="1:8" ht="15" customHeight="1">
      <c r="A289" s="32"/>
      <c r="B289" s="282" t="s">
        <v>140</v>
      </c>
      <c r="C289" s="33" t="s">
        <v>198</v>
      </c>
      <c r="D289" s="30" t="s">
        <v>59</v>
      </c>
      <c r="E289" s="30" t="s">
        <v>141</v>
      </c>
      <c r="F289" s="98">
        <f>1000+400</f>
        <v>1400</v>
      </c>
      <c r="G289" s="98">
        <f>1000+400</f>
        <v>1400</v>
      </c>
      <c r="H289" s="98">
        <f>1000+400</f>
        <v>1400</v>
      </c>
    </row>
    <row r="290" spans="1:8" ht="15" customHeight="1" hidden="1">
      <c r="A290" s="32"/>
      <c r="B290" s="282" t="s">
        <v>97</v>
      </c>
      <c r="C290" s="33" t="s">
        <v>198</v>
      </c>
      <c r="D290" s="30" t="s">
        <v>98</v>
      </c>
      <c r="E290" s="30"/>
      <c r="F290" s="98">
        <f aca="true" t="shared" si="53" ref="F290:H291">F291</f>
        <v>0</v>
      </c>
      <c r="G290" s="98">
        <f t="shared" si="53"/>
        <v>0</v>
      </c>
      <c r="H290" s="98">
        <f t="shared" si="53"/>
        <v>0</v>
      </c>
    </row>
    <row r="291" spans="1:8" ht="15" customHeight="1" hidden="1">
      <c r="A291" s="32"/>
      <c r="B291" s="282" t="s">
        <v>249</v>
      </c>
      <c r="C291" s="33" t="s">
        <v>198</v>
      </c>
      <c r="D291" s="30" t="s">
        <v>250</v>
      </c>
      <c r="E291" s="30"/>
      <c r="F291" s="98">
        <f t="shared" si="53"/>
        <v>0</v>
      </c>
      <c r="G291" s="98">
        <f t="shared" si="53"/>
        <v>0</v>
      </c>
      <c r="H291" s="98">
        <f t="shared" si="53"/>
        <v>0</v>
      </c>
    </row>
    <row r="292" spans="1:8" ht="15" customHeight="1" hidden="1">
      <c r="A292" s="32"/>
      <c r="B292" s="282" t="s">
        <v>149</v>
      </c>
      <c r="C292" s="33" t="s">
        <v>198</v>
      </c>
      <c r="D292" s="30" t="s">
        <v>250</v>
      </c>
      <c r="E292" s="30" t="s">
        <v>150</v>
      </c>
      <c r="F292" s="98">
        <v>0</v>
      </c>
      <c r="G292" s="98">
        <v>0</v>
      </c>
      <c r="H292" s="98">
        <v>0</v>
      </c>
    </row>
    <row r="293" spans="1:8" ht="30" customHeight="1">
      <c r="A293" s="256"/>
      <c r="B293" s="302" t="s">
        <v>559</v>
      </c>
      <c r="C293" s="258" t="s">
        <v>560</v>
      </c>
      <c r="D293" s="307"/>
      <c r="E293" s="307"/>
      <c r="F293" s="304">
        <f aca="true" t="shared" si="54" ref="F293:H299">F294</f>
        <v>0</v>
      </c>
      <c r="G293" s="304">
        <f t="shared" si="54"/>
        <v>600</v>
      </c>
      <c r="H293" s="304">
        <f t="shared" si="54"/>
        <v>48</v>
      </c>
    </row>
    <row r="294" spans="1:8" ht="30" customHeight="1">
      <c r="A294" s="32"/>
      <c r="B294" s="289" t="s">
        <v>57</v>
      </c>
      <c r="C294" s="33" t="s">
        <v>560</v>
      </c>
      <c r="D294" s="110">
        <v>200</v>
      </c>
      <c r="E294" s="110"/>
      <c r="F294" s="98">
        <f t="shared" si="54"/>
        <v>0</v>
      </c>
      <c r="G294" s="98">
        <f t="shared" si="54"/>
        <v>600</v>
      </c>
      <c r="H294" s="98">
        <f t="shared" si="54"/>
        <v>48</v>
      </c>
    </row>
    <row r="295" spans="1:8" ht="30" customHeight="1">
      <c r="A295" s="32"/>
      <c r="B295" s="282" t="s">
        <v>58</v>
      </c>
      <c r="C295" s="33" t="s">
        <v>560</v>
      </c>
      <c r="D295" s="30" t="s">
        <v>59</v>
      </c>
      <c r="E295" s="112"/>
      <c r="F295" s="98">
        <f t="shared" si="54"/>
        <v>0</v>
      </c>
      <c r="G295" s="98">
        <f t="shared" si="54"/>
        <v>600</v>
      </c>
      <c r="H295" s="98">
        <f t="shared" si="54"/>
        <v>48</v>
      </c>
    </row>
    <row r="296" spans="1:8" ht="15" customHeight="1">
      <c r="A296" s="32"/>
      <c r="B296" s="282" t="s">
        <v>140</v>
      </c>
      <c r="C296" s="33" t="s">
        <v>560</v>
      </c>
      <c r="D296" s="30" t="s">
        <v>59</v>
      </c>
      <c r="E296" s="30" t="s">
        <v>141</v>
      </c>
      <c r="F296" s="98">
        <v>0</v>
      </c>
      <c r="G296" s="98">
        <f>552+48</f>
        <v>600</v>
      </c>
      <c r="H296" s="98">
        <v>48</v>
      </c>
    </row>
    <row r="297" spans="1:8" ht="15" customHeight="1">
      <c r="A297" s="256"/>
      <c r="B297" s="302" t="s">
        <v>698</v>
      </c>
      <c r="C297" s="258" t="s">
        <v>697</v>
      </c>
      <c r="D297" s="307"/>
      <c r="E297" s="307"/>
      <c r="F297" s="304">
        <f t="shared" si="54"/>
        <v>123.2</v>
      </c>
      <c r="G297" s="304">
        <f t="shared" si="54"/>
        <v>0</v>
      </c>
      <c r="H297" s="304">
        <f t="shared" si="54"/>
        <v>0</v>
      </c>
    </row>
    <row r="298" spans="1:8" ht="30" customHeight="1">
      <c r="A298" s="32"/>
      <c r="B298" s="289" t="s">
        <v>57</v>
      </c>
      <c r="C298" s="33" t="s">
        <v>697</v>
      </c>
      <c r="D298" s="110">
        <v>200</v>
      </c>
      <c r="E298" s="110"/>
      <c r="F298" s="98">
        <f t="shared" si="54"/>
        <v>123.2</v>
      </c>
      <c r="G298" s="98">
        <f t="shared" si="54"/>
        <v>0</v>
      </c>
      <c r="H298" s="98">
        <f t="shared" si="54"/>
        <v>0</v>
      </c>
    </row>
    <row r="299" spans="1:8" ht="30" customHeight="1">
      <c r="A299" s="32"/>
      <c r="B299" s="282" t="s">
        <v>58</v>
      </c>
      <c r="C299" s="33" t="s">
        <v>697</v>
      </c>
      <c r="D299" s="30" t="s">
        <v>59</v>
      </c>
      <c r="E299" s="112"/>
      <c r="F299" s="98">
        <f t="shared" si="54"/>
        <v>123.2</v>
      </c>
      <c r="G299" s="98">
        <f t="shared" si="54"/>
        <v>0</v>
      </c>
      <c r="H299" s="98">
        <f t="shared" si="54"/>
        <v>0</v>
      </c>
    </row>
    <row r="300" spans="1:8" ht="15" customHeight="1">
      <c r="A300" s="32"/>
      <c r="B300" s="282" t="s">
        <v>140</v>
      </c>
      <c r="C300" s="33" t="s">
        <v>697</v>
      </c>
      <c r="D300" s="30" t="s">
        <v>59</v>
      </c>
      <c r="E300" s="30" t="s">
        <v>141</v>
      </c>
      <c r="F300" s="98">
        <v>123.2</v>
      </c>
      <c r="G300" s="98">
        <v>0</v>
      </c>
      <c r="H300" s="98">
        <v>0</v>
      </c>
    </row>
    <row r="301" spans="1:8" ht="45" customHeight="1">
      <c r="A301" s="89">
        <v>15</v>
      </c>
      <c r="B301" s="290" t="s">
        <v>748</v>
      </c>
      <c r="C301" s="118" t="s">
        <v>199</v>
      </c>
      <c r="D301" s="105"/>
      <c r="E301" s="105"/>
      <c r="F301" s="92">
        <f aca="true" t="shared" si="55" ref="F301:H305">F302</f>
        <v>525</v>
      </c>
      <c r="G301" s="92">
        <f t="shared" si="55"/>
        <v>525</v>
      </c>
      <c r="H301" s="92">
        <f t="shared" si="55"/>
        <v>525</v>
      </c>
    </row>
    <row r="302" spans="1:8" ht="15" customHeight="1">
      <c r="A302" s="93"/>
      <c r="B302" s="283" t="s">
        <v>412</v>
      </c>
      <c r="C302" s="94" t="s">
        <v>200</v>
      </c>
      <c r="D302" s="94"/>
      <c r="E302" s="94"/>
      <c r="F302" s="96">
        <f>F303+F307</f>
        <v>525</v>
      </c>
      <c r="G302" s="96">
        <f>G303+G307</f>
        <v>525</v>
      </c>
      <c r="H302" s="96">
        <f>H303+H307</f>
        <v>525</v>
      </c>
    </row>
    <row r="303" spans="1:8" ht="15" customHeight="1">
      <c r="A303" s="256"/>
      <c r="B303" s="306" t="s">
        <v>411</v>
      </c>
      <c r="C303" s="251" t="s">
        <v>410</v>
      </c>
      <c r="D303" s="251"/>
      <c r="E303" s="251"/>
      <c r="F303" s="304">
        <f t="shared" si="55"/>
        <v>295</v>
      </c>
      <c r="G303" s="304">
        <f t="shared" si="55"/>
        <v>295</v>
      </c>
      <c r="H303" s="304">
        <f t="shared" si="55"/>
        <v>295</v>
      </c>
    </row>
    <row r="304" spans="1:8" ht="30" customHeight="1">
      <c r="A304" s="32"/>
      <c r="B304" s="289" t="s">
        <v>57</v>
      </c>
      <c r="C304" s="30" t="s">
        <v>410</v>
      </c>
      <c r="D304" s="30" t="s">
        <v>76</v>
      </c>
      <c r="E304" s="30"/>
      <c r="F304" s="98">
        <f t="shared" si="55"/>
        <v>295</v>
      </c>
      <c r="G304" s="98">
        <f t="shared" si="55"/>
        <v>295</v>
      </c>
      <c r="H304" s="98">
        <f t="shared" si="55"/>
        <v>295</v>
      </c>
    </row>
    <row r="305" spans="1:8" ht="30" customHeight="1">
      <c r="A305" s="32"/>
      <c r="B305" s="282" t="s">
        <v>58</v>
      </c>
      <c r="C305" s="30" t="s">
        <v>410</v>
      </c>
      <c r="D305" s="30" t="s">
        <v>59</v>
      </c>
      <c r="E305" s="30"/>
      <c r="F305" s="98">
        <f t="shared" si="55"/>
        <v>295</v>
      </c>
      <c r="G305" s="98">
        <f t="shared" si="55"/>
        <v>295</v>
      </c>
      <c r="H305" s="98">
        <f t="shared" si="55"/>
        <v>295</v>
      </c>
    </row>
    <row r="306" spans="1:8" ht="15" customHeight="1">
      <c r="A306" s="114"/>
      <c r="B306" s="282" t="s">
        <v>469</v>
      </c>
      <c r="C306" s="30" t="s">
        <v>410</v>
      </c>
      <c r="D306" s="30" t="s">
        <v>59</v>
      </c>
      <c r="E306" s="30" t="s">
        <v>203</v>
      </c>
      <c r="F306" s="98">
        <v>295</v>
      </c>
      <c r="G306" s="98">
        <v>295</v>
      </c>
      <c r="H306" s="98">
        <v>295</v>
      </c>
    </row>
    <row r="307" spans="1:8" ht="15" customHeight="1">
      <c r="A307" s="256"/>
      <c r="B307" s="306" t="s">
        <v>201</v>
      </c>
      <c r="C307" s="251" t="s">
        <v>202</v>
      </c>
      <c r="D307" s="251"/>
      <c r="E307" s="251"/>
      <c r="F307" s="304">
        <f aca="true" t="shared" si="56" ref="F307:H309">F308</f>
        <v>230</v>
      </c>
      <c r="G307" s="304">
        <f t="shared" si="56"/>
        <v>230</v>
      </c>
      <c r="H307" s="304">
        <f t="shared" si="56"/>
        <v>230</v>
      </c>
    </row>
    <row r="308" spans="1:8" ht="30" customHeight="1">
      <c r="A308" s="32"/>
      <c r="B308" s="289" t="s">
        <v>57</v>
      </c>
      <c r="C308" s="30" t="s">
        <v>202</v>
      </c>
      <c r="D308" s="30" t="s">
        <v>76</v>
      </c>
      <c r="E308" s="30"/>
      <c r="F308" s="98">
        <f t="shared" si="56"/>
        <v>230</v>
      </c>
      <c r="G308" s="98">
        <f t="shared" si="56"/>
        <v>230</v>
      </c>
      <c r="H308" s="98">
        <f t="shared" si="56"/>
        <v>230</v>
      </c>
    </row>
    <row r="309" spans="1:8" ht="30" customHeight="1">
      <c r="A309" s="32"/>
      <c r="B309" s="282" t="s">
        <v>58</v>
      </c>
      <c r="C309" s="30" t="s">
        <v>202</v>
      </c>
      <c r="D309" s="30" t="s">
        <v>59</v>
      </c>
      <c r="E309" s="30"/>
      <c r="F309" s="98">
        <f t="shared" si="56"/>
        <v>230</v>
      </c>
      <c r="G309" s="98">
        <f t="shared" si="56"/>
        <v>230</v>
      </c>
      <c r="H309" s="98">
        <f t="shared" si="56"/>
        <v>230</v>
      </c>
    </row>
    <row r="310" spans="1:8" ht="15" customHeight="1">
      <c r="A310" s="114"/>
      <c r="B310" s="282" t="s">
        <v>469</v>
      </c>
      <c r="C310" s="30" t="s">
        <v>202</v>
      </c>
      <c r="D310" s="30" t="s">
        <v>59</v>
      </c>
      <c r="E310" s="30" t="s">
        <v>203</v>
      </c>
      <c r="F310" s="98">
        <v>230</v>
      </c>
      <c r="G310" s="98">
        <v>230</v>
      </c>
      <c r="H310" s="98">
        <v>230</v>
      </c>
    </row>
    <row r="311" spans="1:8" ht="45" customHeight="1">
      <c r="A311" s="89">
        <v>16</v>
      </c>
      <c r="B311" s="280" t="s">
        <v>749</v>
      </c>
      <c r="C311" s="90" t="s">
        <v>751</v>
      </c>
      <c r="D311" s="91"/>
      <c r="E311" s="91"/>
      <c r="F311" s="92">
        <f aca="true" t="shared" si="57" ref="F311:H319">F312</f>
        <v>66.45</v>
      </c>
      <c r="G311" s="92">
        <f t="shared" si="57"/>
        <v>63.7</v>
      </c>
      <c r="H311" s="92">
        <f t="shared" si="57"/>
        <v>60.9</v>
      </c>
    </row>
    <row r="312" spans="1:8" ht="45" customHeight="1">
      <c r="A312" s="93"/>
      <c r="B312" s="281" t="s">
        <v>754</v>
      </c>
      <c r="C312" s="94" t="s">
        <v>752</v>
      </c>
      <c r="D312" s="95"/>
      <c r="E312" s="95"/>
      <c r="F312" s="96">
        <f>F313+F317</f>
        <v>66.45</v>
      </c>
      <c r="G312" s="96">
        <f>G313+G317</f>
        <v>63.7</v>
      </c>
      <c r="H312" s="96">
        <f>H313+H317</f>
        <v>60.9</v>
      </c>
    </row>
    <row r="313" spans="1:8" ht="45" customHeight="1">
      <c r="A313" s="256"/>
      <c r="B313" s="302" t="s">
        <v>750</v>
      </c>
      <c r="C313" s="251" t="s">
        <v>760</v>
      </c>
      <c r="D313" s="252"/>
      <c r="E313" s="252"/>
      <c r="F313" s="303">
        <f t="shared" si="57"/>
        <v>50</v>
      </c>
      <c r="G313" s="303">
        <f t="shared" si="57"/>
        <v>50</v>
      </c>
      <c r="H313" s="303">
        <f t="shared" si="57"/>
        <v>50</v>
      </c>
    </row>
    <row r="314" spans="1:8" ht="30" customHeight="1">
      <c r="A314" s="32"/>
      <c r="B314" s="192" t="s">
        <v>57</v>
      </c>
      <c r="C314" s="30" t="s">
        <v>760</v>
      </c>
      <c r="D314" s="31">
        <v>200</v>
      </c>
      <c r="E314" s="31"/>
      <c r="F314" s="97">
        <f t="shared" si="57"/>
        <v>50</v>
      </c>
      <c r="G314" s="97">
        <f t="shared" si="57"/>
        <v>50</v>
      </c>
      <c r="H314" s="97">
        <f t="shared" si="57"/>
        <v>50</v>
      </c>
    </row>
    <row r="315" spans="1:8" ht="30" customHeight="1">
      <c r="A315" s="32"/>
      <c r="B315" s="282" t="s">
        <v>58</v>
      </c>
      <c r="C315" s="30" t="s">
        <v>760</v>
      </c>
      <c r="D315" s="30" t="s">
        <v>59</v>
      </c>
      <c r="E315" s="30"/>
      <c r="F315" s="98">
        <f t="shared" si="57"/>
        <v>50</v>
      </c>
      <c r="G315" s="98">
        <f t="shared" si="57"/>
        <v>50</v>
      </c>
      <c r="H315" s="98">
        <f t="shared" si="57"/>
        <v>50</v>
      </c>
    </row>
    <row r="316" spans="1:8" ht="15" customHeight="1">
      <c r="A316" s="32"/>
      <c r="B316" s="282" t="s">
        <v>140</v>
      </c>
      <c r="C316" s="30" t="s">
        <v>760</v>
      </c>
      <c r="D316" s="30" t="s">
        <v>59</v>
      </c>
      <c r="E316" s="30" t="s">
        <v>141</v>
      </c>
      <c r="F316" s="98">
        <f>15+20+15</f>
        <v>50</v>
      </c>
      <c r="G316" s="98">
        <f>15+20+15</f>
        <v>50</v>
      </c>
      <c r="H316" s="98">
        <f>15+20+15</f>
        <v>50</v>
      </c>
    </row>
    <row r="317" spans="1:8" ht="45" customHeight="1">
      <c r="A317" s="256"/>
      <c r="B317" s="302" t="s">
        <v>759</v>
      </c>
      <c r="C317" s="251" t="s">
        <v>753</v>
      </c>
      <c r="D317" s="252"/>
      <c r="E317" s="252"/>
      <c r="F317" s="303">
        <f t="shared" si="57"/>
        <v>16.45</v>
      </c>
      <c r="G317" s="303">
        <f t="shared" si="57"/>
        <v>13.7</v>
      </c>
      <c r="H317" s="303">
        <f t="shared" si="57"/>
        <v>10.9</v>
      </c>
    </row>
    <row r="318" spans="1:8" ht="30" customHeight="1">
      <c r="A318" s="32"/>
      <c r="B318" s="192" t="s">
        <v>57</v>
      </c>
      <c r="C318" s="30" t="s">
        <v>753</v>
      </c>
      <c r="D318" s="31">
        <v>200</v>
      </c>
      <c r="E318" s="31"/>
      <c r="F318" s="97">
        <f t="shared" si="57"/>
        <v>16.45</v>
      </c>
      <c r="G318" s="97">
        <f t="shared" si="57"/>
        <v>13.7</v>
      </c>
      <c r="H318" s="97">
        <f t="shared" si="57"/>
        <v>10.9</v>
      </c>
    </row>
    <row r="319" spans="1:8" ht="30" customHeight="1">
      <c r="A319" s="32"/>
      <c r="B319" s="282" t="s">
        <v>58</v>
      </c>
      <c r="C319" s="30" t="s">
        <v>753</v>
      </c>
      <c r="D319" s="30" t="s">
        <v>59</v>
      </c>
      <c r="E319" s="30"/>
      <c r="F319" s="98">
        <f t="shared" si="57"/>
        <v>16.45</v>
      </c>
      <c r="G319" s="98">
        <f t="shared" si="57"/>
        <v>13.7</v>
      </c>
      <c r="H319" s="98">
        <f t="shared" si="57"/>
        <v>10.9</v>
      </c>
    </row>
    <row r="320" spans="1:8" ht="15" customHeight="1">
      <c r="A320" s="32"/>
      <c r="B320" s="282" t="s">
        <v>140</v>
      </c>
      <c r="C320" s="30" t="s">
        <v>753</v>
      </c>
      <c r="D320" s="30" t="s">
        <v>59</v>
      </c>
      <c r="E320" s="30" t="s">
        <v>141</v>
      </c>
      <c r="F320" s="98">
        <f>15.1+1.35</f>
        <v>16.45</v>
      </c>
      <c r="G320" s="98">
        <f>12.6+1.1</f>
        <v>13.7</v>
      </c>
      <c r="H320" s="98">
        <f>9.9+1</f>
        <v>10.9</v>
      </c>
    </row>
    <row r="321" spans="1:8" ht="45" customHeight="1">
      <c r="A321" s="89">
        <v>17</v>
      </c>
      <c r="B321" s="290" t="s">
        <v>508</v>
      </c>
      <c r="C321" s="118" t="s">
        <v>440</v>
      </c>
      <c r="D321" s="105"/>
      <c r="E321" s="105"/>
      <c r="F321" s="92">
        <f>F322+F340</f>
        <v>13300</v>
      </c>
      <c r="G321" s="92">
        <f>G322+G340</f>
        <v>8000</v>
      </c>
      <c r="H321" s="92">
        <f>H322+H340</f>
        <v>8000</v>
      </c>
    </row>
    <row r="322" spans="1:8" ht="15" customHeight="1">
      <c r="A322" s="93"/>
      <c r="B322" s="283" t="s">
        <v>442</v>
      </c>
      <c r="C322" s="94" t="s">
        <v>441</v>
      </c>
      <c r="D322" s="94"/>
      <c r="E322" s="94"/>
      <c r="F322" s="96">
        <f>F323+F328+F332+F336</f>
        <v>9300</v>
      </c>
      <c r="G322" s="96">
        <f>G323+G328+G332+G336</f>
        <v>8000</v>
      </c>
      <c r="H322" s="96">
        <f>H323+H328+H332+H336</f>
        <v>8000</v>
      </c>
    </row>
    <row r="323" spans="1:8" ht="45" customHeight="1">
      <c r="A323" s="256"/>
      <c r="B323" s="302" t="s">
        <v>134</v>
      </c>
      <c r="C323" s="251" t="s">
        <v>455</v>
      </c>
      <c r="D323" s="252"/>
      <c r="E323" s="252"/>
      <c r="F323" s="304">
        <f aca="true" t="shared" si="58" ref="F323:H324">F324</f>
        <v>8400</v>
      </c>
      <c r="G323" s="304">
        <f t="shared" si="58"/>
        <v>8000</v>
      </c>
      <c r="H323" s="304">
        <f t="shared" si="58"/>
        <v>8000</v>
      </c>
    </row>
    <row r="324" spans="1:8" ht="30" customHeight="1">
      <c r="A324" s="32"/>
      <c r="B324" s="289" t="s">
        <v>57</v>
      </c>
      <c r="C324" s="30" t="s">
        <v>455</v>
      </c>
      <c r="D324" s="31">
        <v>200</v>
      </c>
      <c r="E324" s="31"/>
      <c r="F324" s="98">
        <f t="shared" si="58"/>
        <v>8400</v>
      </c>
      <c r="G324" s="98">
        <f t="shared" si="58"/>
        <v>8000</v>
      </c>
      <c r="H324" s="98">
        <f t="shared" si="58"/>
        <v>8000</v>
      </c>
    </row>
    <row r="325" spans="1:8" ht="30" customHeight="1">
      <c r="A325" s="32"/>
      <c r="B325" s="282" t="s">
        <v>58</v>
      </c>
      <c r="C325" s="30" t="s">
        <v>455</v>
      </c>
      <c r="D325" s="30" t="s">
        <v>59</v>
      </c>
      <c r="E325" s="112"/>
      <c r="F325" s="98">
        <f>F326+F327</f>
        <v>8400</v>
      </c>
      <c r="G325" s="98">
        <f>G326+G327</f>
        <v>8000</v>
      </c>
      <c r="H325" s="98">
        <f>H326+H327</f>
        <v>8000</v>
      </c>
    </row>
    <row r="326" spans="1:8" ht="15" customHeight="1">
      <c r="A326" s="114"/>
      <c r="B326" s="282" t="s">
        <v>130</v>
      </c>
      <c r="C326" s="30" t="s">
        <v>455</v>
      </c>
      <c r="D326" s="30" t="s">
        <v>59</v>
      </c>
      <c r="E326" s="30" t="s">
        <v>131</v>
      </c>
      <c r="F326" s="98">
        <f>8000+250+150</f>
        <v>8400</v>
      </c>
      <c r="G326" s="98">
        <v>8000</v>
      </c>
      <c r="H326" s="98">
        <v>8000</v>
      </c>
    </row>
    <row r="327" spans="1:8" ht="15" customHeight="1" hidden="1">
      <c r="A327" s="114"/>
      <c r="B327" s="282" t="s">
        <v>140</v>
      </c>
      <c r="C327" s="30" t="s">
        <v>455</v>
      </c>
      <c r="D327" s="30" t="s">
        <v>59</v>
      </c>
      <c r="E327" s="30" t="s">
        <v>141</v>
      </c>
      <c r="F327" s="98">
        <v>0</v>
      </c>
      <c r="G327" s="98">
        <v>0</v>
      </c>
      <c r="H327" s="98">
        <v>0</v>
      </c>
    </row>
    <row r="328" spans="1:8" ht="15" customHeight="1">
      <c r="A328" s="345"/>
      <c r="B328" s="302" t="s">
        <v>284</v>
      </c>
      <c r="C328" s="251" t="s">
        <v>488</v>
      </c>
      <c r="D328" s="251"/>
      <c r="E328" s="251"/>
      <c r="F328" s="304">
        <f>F329</f>
        <v>400</v>
      </c>
      <c r="G328" s="304">
        <f aca="true" t="shared" si="59" ref="G328:H330">G329</f>
        <v>0</v>
      </c>
      <c r="H328" s="304">
        <f t="shared" si="59"/>
        <v>0</v>
      </c>
    </row>
    <row r="329" spans="1:8" ht="30" customHeight="1">
      <c r="A329" s="114"/>
      <c r="B329" s="289" t="s">
        <v>57</v>
      </c>
      <c r="C329" s="30" t="s">
        <v>488</v>
      </c>
      <c r="D329" s="30" t="s">
        <v>76</v>
      </c>
      <c r="E329" s="30"/>
      <c r="F329" s="98">
        <f>F330</f>
        <v>400</v>
      </c>
      <c r="G329" s="98">
        <f t="shared" si="59"/>
        <v>0</v>
      </c>
      <c r="H329" s="98">
        <f t="shared" si="59"/>
        <v>0</v>
      </c>
    </row>
    <row r="330" spans="1:8" ht="30" customHeight="1">
      <c r="A330" s="114"/>
      <c r="B330" s="282" t="s">
        <v>58</v>
      </c>
      <c r="C330" s="30" t="s">
        <v>488</v>
      </c>
      <c r="D330" s="30" t="s">
        <v>59</v>
      </c>
      <c r="E330" s="30"/>
      <c r="F330" s="98">
        <f>F331</f>
        <v>400</v>
      </c>
      <c r="G330" s="98">
        <f t="shared" si="59"/>
        <v>0</v>
      </c>
      <c r="H330" s="98">
        <f t="shared" si="59"/>
        <v>0</v>
      </c>
    </row>
    <row r="331" spans="1:8" ht="15" customHeight="1">
      <c r="A331" s="114"/>
      <c r="B331" s="282" t="s">
        <v>140</v>
      </c>
      <c r="C331" s="30" t="s">
        <v>488</v>
      </c>
      <c r="D331" s="30" t="s">
        <v>59</v>
      </c>
      <c r="E331" s="30" t="s">
        <v>141</v>
      </c>
      <c r="F331" s="98">
        <f>150+250</f>
        <v>400</v>
      </c>
      <c r="G331" s="98">
        <v>0</v>
      </c>
      <c r="H331" s="98">
        <v>0</v>
      </c>
    </row>
    <row r="332" spans="1:8" ht="30" customHeight="1">
      <c r="A332" s="345"/>
      <c r="B332" s="302" t="s">
        <v>534</v>
      </c>
      <c r="C332" s="251" t="s">
        <v>523</v>
      </c>
      <c r="D332" s="251"/>
      <c r="E332" s="251"/>
      <c r="F332" s="304">
        <f aca="true" t="shared" si="60" ref="F332:H334">F333</f>
        <v>500</v>
      </c>
      <c r="G332" s="304">
        <f t="shared" si="60"/>
        <v>0</v>
      </c>
      <c r="H332" s="304">
        <f t="shared" si="60"/>
        <v>0</v>
      </c>
    </row>
    <row r="333" spans="1:8" ht="30" customHeight="1">
      <c r="A333" s="114"/>
      <c r="B333" s="289" t="s">
        <v>57</v>
      </c>
      <c r="C333" s="30" t="s">
        <v>523</v>
      </c>
      <c r="D333" s="30" t="s">
        <v>76</v>
      </c>
      <c r="E333" s="30"/>
      <c r="F333" s="98">
        <f t="shared" si="60"/>
        <v>500</v>
      </c>
      <c r="G333" s="98">
        <f t="shared" si="60"/>
        <v>0</v>
      </c>
      <c r="H333" s="98">
        <f t="shared" si="60"/>
        <v>0</v>
      </c>
    </row>
    <row r="334" spans="1:8" ht="30" customHeight="1">
      <c r="A334" s="114"/>
      <c r="B334" s="282" t="s">
        <v>58</v>
      </c>
      <c r="C334" s="30" t="s">
        <v>523</v>
      </c>
      <c r="D334" s="30" t="s">
        <v>59</v>
      </c>
      <c r="E334" s="30"/>
      <c r="F334" s="98">
        <f t="shared" si="60"/>
        <v>500</v>
      </c>
      <c r="G334" s="98">
        <f t="shared" si="60"/>
        <v>0</v>
      </c>
      <c r="H334" s="98">
        <f t="shared" si="60"/>
        <v>0</v>
      </c>
    </row>
    <row r="335" spans="1:8" ht="15" customHeight="1">
      <c r="A335" s="114"/>
      <c r="B335" s="282" t="s">
        <v>140</v>
      </c>
      <c r="C335" s="30" t="s">
        <v>523</v>
      </c>
      <c r="D335" s="30" t="s">
        <v>59</v>
      </c>
      <c r="E335" s="30" t="s">
        <v>141</v>
      </c>
      <c r="F335" s="98">
        <v>500</v>
      </c>
      <c r="G335" s="98">
        <v>0</v>
      </c>
      <c r="H335" s="98">
        <v>0</v>
      </c>
    </row>
    <row r="336" spans="1:8" ht="45" customHeight="1" hidden="1">
      <c r="A336" s="256"/>
      <c r="B336" s="306" t="s">
        <v>444</v>
      </c>
      <c r="C336" s="251" t="s">
        <v>443</v>
      </c>
      <c r="D336" s="251"/>
      <c r="E336" s="251"/>
      <c r="F336" s="304">
        <f aca="true" t="shared" si="61" ref="F336:H338">F337</f>
        <v>0</v>
      </c>
      <c r="G336" s="304">
        <f t="shared" si="61"/>
        <v>0</v>
      </c>
      <c r="H336" s="304">
        <f t="shared" si="61"/>
        <v>0</v>
      </c>
    </row>
    <row r="337" spans="1:8" ht="30" customHeight="1" hidden="1">
      <c r="A337" s="32"/>
      <c r="B337" s="289" t="s">
        <v>57</v>
      </c>
      <c r="C337" s="30" t="s">
        <v>443</v>
      </c>
      <c r="D337" s="30" t="s">
        <v>76</v>
      </c>
      <c r="E337" s="30"/>
      <c r="F337" s="98">
        <f t="shared" si="61"/>
        <v>0</v>
      </c>
      <c r="G337" s="98">
        <f t="shared" si="61"/>
        <v>0</v>
      </c>
      <c r="H337" s="98">
        <f t="shared" si="61"/>
        <v>0</v>
      </c>
    </row>
    <row r="338" spans="1:8" ht="30" customHeight="1" hidden="1">
      <c r="A338" s="32"/>
      <c r="B338" s="282" t="s">
        <v>58</v>
      </c>
      <c r="C338" s="30" t="s">
        <v>443</v>
      </c>
      <c r="D338" s="30" t="s">
        <v>59</v>
      </c>
      <c r="E338" s="30"/>
      <c r="F338" s="98">
        <f t="shared" si="61"/>
        <v>0</v>
      </c>
      <c r="G338" s="98">
        <f t="shared" si="61"/>
        <v>0</v>
      </c>
      <c r="H338" s="98">
        <f t="shared" si="61"/>
        <v>0</v>
      </c>
    </row>
    <row r="339" spans="1:8" ht="15" customHeight="1" hidden="1">
      <c r="A339" s="114"/>
      <c r="B339" s="282" t="s">
        <v>140</v>
      </c>
      <c r="C339" s="30" t="s">
        <v>443</v>
      </c>
      <c r="D339" s="30" t="s">
        <v>59</v>
      </c>
      <c r="E339" s="30" t="s">
        <v>141</v>
      </c>
      <c r="F339" s="98">
        <v>0</v>
      </c>
      <c r="G339" s="98">
        <v>0</v>
      </c>
      <c r="H339" s="98">
        <v>0</v>
      </c>
    </row>
    <row r="340" spans="1:8" ht="30" customHeight="1">
      <c r="A340" s="93"/>
      <c r="B340" s="283" t="s">
        <v>509</v>
      </c>
      <c r="C340" s="94" t="s">
        <v>505</v>
      </c>
      <c r="D340" s="94"/>
      <c r="E340" s="94"/>
      <c r="F340" s="96">
        <f>F341</f>
        <v>4000</v>
      </c>
      <c r="G340" s="96">
        <f>G341</f>
        <v>0</v>
      </c>
      <c r="H340" s="96">
        <f>H341</f>
        <v>0</v>
      </c>
    </row>
    <row r="341" spans="1:8" ht="15" customHeight="1">
      <c r="A341" s="256"/>
      <c r="B341" s="306" t="s">
        <v>506</v>
      </c>
      <c r="C341" s="251" t="s">
        <v>507</v>
      </c>
      <c r="D341" s="251"/>
      <c r="E341" s="251"/>
      <c r="F341" s="304">
        <f aca="true" t="shared" si="62" ref="F341:H343">F342</f>
        <v>4000</v>
      </c>
      <c r="G341" s="304">
        <f t="shared" si="62"/>
        <v>0</v>
      </c>
      <c r="H341" s="304">
        <f t="shared" si="62"/>
        <v>0</v>
      </c>
    </row>
    <row r="342" spans="1:8" ht="30" customHeight="1">
      <c r="A342" s="32"/>
      <c r="B342" s="289" t="s">
        <v>57</v>
      </c>
      <c r="C342" s="30" t="s">
        <v>507</v>
      </c>
      <c r="D342" s="30" t="s">
        <v>76</v>
      </c>
      <c r="E342" s="30"/>
      <c r="F342" s="98">
        <f t="shared" si="62"/>
        <v>4000</v>
      </c>
      <c r="G342" s="98">
        <f t="shared" si="62"/>
        <v>0</v>
      </c>
      <c r="H342" s="98">
        <f t="shared" si="62"/>
        <v>0</v>
      </c>
    </row>
    <row r="343" spans="1:8" ht="30" customHeight="1">
      <c r="A343" s="32"/>
      <c r="B343" s="282" t="s">
        <v>58</v>
      </c>
      <c r="C343" s="30" t="s">
        <v>507</v>
      </c>
      <c r="D343" s="30" t="s">
        <v>59</v>
      </c>
      <c r="E343" s="30"/>
      <c r="F343" s="98">
        <f t="shared" si="62"/>
        <v>4000</v>
      </c>
      <c r="G343" s="98">
        <f t="shared" si="62"/>
        <v>0</v>
      </c>
      <c r="H343" s="98">
        <f t="shared" si="62"/>
        <v>0</v>
      </c>
    </row>
    <row r="344" spans="1:8" ht="15" customHeight="1">
      <c r="A344" s="114"/>
      <c r="B344" s="282" t="s">
        <v>140</v>
      </c>
      <c r="C344" s="30" t="s">
        <v>507</v>
      </c>
      <c r="D344" s="30" t="s">
        <v>59</v>
      </c>
      <c r="E344" s="30" t="s">
        <v>141</v>
      </c>
      <c r="F344" s="98">
        <v>4000</v>
      </c>
      <c r="G344" s="98">
        <v>0</v>
      </c>
      <c r="H344" s="98">
        <v>0</v>
      </c>
    </row>
    <row r="345" spans="1:8" s="80" customFormat="1" ht="15" customHeight="1">
      <c r="A345" s="121"/>
      <c r="B345" s="511" t="s">
        <v>204</v>
      </c>
      <c r="C345" s="512"/>
      <c r="D345" s="512"/>
      <c r="E345" s="513"/>
      <c r="F345" s="88">
        <f>F346+F400+F412+F425</f>
        <v>30120.8</v>
      </c>
      <c r="G345" s="88">
        <f>G346+G400+G412+G425</f>
        <v>31010.566</v>
      </c>
      <c r="H345" s="88">
        <f>H346+H400+H412+H425</f>
        <v>31827.12</v>
      </c>
    </row>
    <row r="346" spans="1:8" s="80" customFormat="1" ht="45" customHeight="1">
      <c r="A346" s="89">
        <v>17</v>
      </c>
      <c r="B346" s="290" t="s">
        <v>205</v>
      </c>
      <c r="C346" s="90" t="s">
        <v>206</v>
      </c>
      <c r="D346" s="113"/>
      <c r="E346" s="113"/>
      <c r="F346" s="92">
        <f>F347+F353+F388+F394</f>
        <v>26243.39</v>
      </c>
      <c r="G346" s="92">
        <f>G347+G353+G388+G394</f>
        <v>27050.572</v>
      </c>
      <c r="H346" s="92">
        <f>H347+H353+H388+H394</f>
        <v>28002.194</v>
      </c>
    </row>
    <row r="347" spans="1:8" s="80" customFormat="1" ht="15" customHeight="1">
      <c r="A347" s="335"/>
      <c r="B347" s="336" t="s">
        <v>527</v>
      </c>
      <c r="C347" s="337" t="s">
        <v>526</v>
      </c>
      <c r="D347" s="338"/>
      <c r="E347" s="338"/>
      <c r="F347" s="339">
        <f aca="true" t="shared" si="63" ref="F347:H349">F348</f>
        <v>1587.624</v>
      </c>
      <c r="G347" s="339">
        <f t="shared" si="63"/>
        <v>1694.579</v>
      </c>
      <c r="H347" s="339">
        <f t="shared" si="63"/>
        <v>1762.392</v>
      </c>
    </row>
    <row r="348" spans="1:8" s="80" customFormat="1" ht="15" customHeight="1">
      <c r="A348" s="122"/>
      <c r="B348" s="282" t="s">
        <v>209</v>
      </c>
      <c r="C348" s="30" t="s">
        <v>528</v>
      </c>
      <c r="D348" s="31"/>
      <c r="E348" s="31"/>
      <c r="F348" s="98">
        <f t="shared" si="63"/>
        <v>1587.624</v>
      </c>
      <c r="G348" s="98">
        <f t="shared" si="63"/>
        <v>1694.579</v>
      </c>
      <c r="H348" s="98">
        <f t="shared" si="63"/>
        <v>1762.392</v>
      </c>
    </row>
    <row r="349" spans="1:8" s="80" customFormat="1" ht="15" customHeight="1">
      <c r="A349" s="123"/>
      <c r="B349" s="291" t="s">
        <v>527</v>
      </c>
      <c r="C349" s="94" t="s">
        <v>529</v>
      </c>
      <c r="D349" s="104"/>
      <c r="E349" s="104"/>
      <c r="F349" s="108">
        <f t="shared" si="63"/>
        <v>1587.624</v>
      </c>
      <c r="G349" s="108">
        <f t="shared" si="63"/>
        <v>1694.579</v>
      </c>
      <c r="H349" s="108">
        <f t="shared" si="63"/>
        <v>1762.392</v>
      </c>
    </row>
    <row r="350" spans="1:8" s="80" customFormat="1" ht="60" customHeight="1">
      <c r="A350" s="122"/>
      <c r="B350" s="282" t="s">
        <v>92</v>
      </c>
      <c r="C350" s="30" t="s">
        <v>529</v>
      </c>
      <c r="D350" s="31">
        <v>100</v>
      </c>
      <c r="E350" s="31"/>
      <c r="F350" s="98">
        <f aca="true" t="shared" si="64" ref="F350:H351">F351</f>
        <v>1587.624</v>
      </c>
      <c r="G350" s="98">
        <f t="shared" si="64"/>
        <v>1694.579</v>
      </c>
      <c r="H350" s="98">
        <f t="shared" si="64"/>
        <v>1762.392</v>
      </c>
    </row>
    <row r="351" spans="1:8" s="80" customFormat="1" ht="30" customHeight="1">
      <c r="A351" s="122"/>
      <c r="B351" s="282" t="s">
        <v>213</v>
      </c>
      <c r="C351" s="30" t="s">
        <v>529</v>
      </c>
      <c r="D351" s="31">
        <v>120</v>
      </c>
      <c r="E351" s="31"/>
      <c r="F351" s="98">
        <f t="shared" si="64"/>
        <v>1587.624</v>
      </c>
      <c r="G351" s="98">
        <f t="shared" si="64"/>
        <v>1694.579</v>
      </c>
      <c r="H351" s="98">
        <f t="shared" si="64"/>
        <v>1762.392</v>
      </c>
    </row>
    <row r="352" spans="1:8" s="80" customFormat="1" ht="30" customHeight="1">
      <c r="A352" s="122"/>
      <c r="B352" s="282" t="s">
        <v>525</v>
      </c>
      <c r="C352" s="30" t="s">
        <v>529</v>
      </c>
      <c r="D352" s="30" t="s">
        <v>214</v>
      </c>
      <c r="E352" s="30" t="s">
        <v>524</v>
      </c>
      <c r="F352" s="98">
        <f>1219.373+368.251</f>
        <v>1587.624</v>
      </c>
      <c r="G352" s="98">
        <f>1301.52+393.059</f>
        <v>1694.579</v>
      </c>
      <c r="H352" s="98">
        <f>1353.604+408.788</f>
        <v>1762.392</v>
      </c>
    </row>
    <row r="353" spans="1:8" s="80" customFormat="1" ht="30" customHeight="1">
      <c r="A353" s="335"/>
      <c r="B353" s="336" t="s">
        <v>207</v>
      </c>
      <c r="C353" s="337" t="s">
        <v>208</v>
      </c>
      <c r="D353" s="338"/>
      <c r="E353" s="338"/>
      <c r="F353" s="339">
        <f>F354</f>
        <v>23281.650999999998</v>
      </c>
      <c r="G353" s="339">
        <f>G354</f>
        <v>23889.305999999997</v>
      </c>
      <c r="H353" s="339">
        <f>H354</f>
        <v>24714.421</v>
      </c>
    </row>
    <row r="354" spans="1:8" s="80" customFormat="1" ht="15" customHeight="1">
      <c r="A354" s="122"/>
      <c r="B354" s="282" t="s">
        <v>209</v>
      </c>
      <c r="C354" s="30" t="s">
        <v>210</v>
      </c>
      <c r="D354" s="31"/>
      <c r="E354" s="31"/>
      <c r="F354" s="98">
        <f>F355+F380+F368+F372+F376+F384</f>
        <v>23281.650999999998</v>
      </c>
      <c r="G354" s="98">
        <f>G355+G380+G368+G372+G376+G384</f>
        <v>23889.305999999997</v>
      </c>
      <c r="H354" s="98">
        <f>H355+H380+H368+H372+H376+H384</f>
        <v>24714.421</v>
      </c>
    </row>
    <row r="355" spans="1:8" s="80" customFormat="1" ht="15" customHeight="1">
      <c r="A355" s="123"/>
      <c r="B355" s="291" t="s">
        <v>211</v>
      </c>
      <c r="C355" s="94" t="s">
        <v>212</v>
      </c>
      <c r="D355" s="104"/>
      <c r="E355" s="104"/>
      <c r="F355" s="108">
        <f>F356+F360+F365</f>
        <v>22580.558999999997</v>
      </c>
      <c r="G355" s="108">
        <f>G356+G360+G365</f>
        <v>23882.206</v>
      </c>
      <c r="H355" s="108">
        <f>H356+H360+H365</f>
        <v>24707.321</v>
      </c>
    </row>
    <row r="356" spans="1:8" s="80" customFormat="1" ht="60" customHeight="1">
      <c r="A356" s="122"/>
      <c r="B356" s="282" t="s">
        <v>92</v>
      </c>
      <c r="C356" s="30" t="s">
        <v>212</v>
      </c>
      <c r="D356" s="31">
        <v>100</v>
      </c>
      <c r="E356" s="31"/>
      <c r="F356" s="98">
        <f>F357</f>
        <v>19320.959</v>
      </c>
      <c r="G356" s="98">
        <f>G357</f>
        <v>20622.606</v>
      </c>
      <c r="H356" s="98">
        <f>H357</f>
        <v>21447.721</v>
      </c>
    </row>
    <row r="357" spans="1:8" s="80" customFormat="1" ht="30" customHeight="1">
      <c r="A357" s="122"/>
      <c r="B357" s="282" t="s">
        <v>213</v>
      </c>
      <c r="C357" s="30" t="s">
        <v>212</v>
      </c>
      <c r="D357" s="31">
        <v>120</v>
      </c>
      <c r="E357" s="31"/>
      <c r="F357" s="98">
        <f>F358+F359</f>
        <v>19320.959</v>
      </c>
      <c r="G357" s="98">
        <f>G358+G359</f>
        <v>20622.606</v>
      </c>
      <c r="H357" s="98">
        <f>H358+H359</f>
        <v>21447.721</v>
      </c>
    </row>
    <row r="358" spans="1:8" s="80" customFormat="1" ht="45" customHeight="1">
      <c r="A358" s="122"/>
      <c r="B358" s="282" t="s">
        <v>216</v>
      </c>
      <c r="C358" s="30" t="s">
        <v>212</v>
      </c>
      <c r="D358" s="30" t="s">
        <v>214</v>
      </c>
      <c r="E358" s="30" t="s">
        <v>217</v>
      </c>
      <c r="F358" s="60">
        <f>462.543+139.688</f>
        <v>602.231</v>
      </c>
      <c r="G358" s="60">
        <f>493.724+149.105</f>
        <v>642.829</v>
      </c>
      <c r="H358" s="60">
        <f>513.48+155.071</f>
        <v>668.551</v>
      </c>
    </row>
    <row r="359" spans="1:8" s="80" customFormat="1" ht="45" customHeight="1">
      <c r="A359" s="122"/>
      <c r="B359" s="282" t="s">
        <v>9</v>
      </c>
      <c r="C359" s="30" t="s">
        <v>212</v>
      </c>
      <c r="D359" s="30" t="s">
        <v>214</v>
      </c>
      <c r="E359" s="30" t="s">
        <v>215</v>
      </c>
      <c r="F359" s="98">
        <f>14376.903+4341.825</f>
        <v>18718.728</v>
      </c>
      <c r="G359" s="98">
        <f>15345.451+4634.326</f>
        <v>19979.777</v>
      </c>
      <c r="H359" s="98">
        <f>15959.424+4819.746</f>
        <v>20779.170000000002</v>
      </c>
    </row>
    <row r="360" spans="1:8" s="80" customFormat="1" ht="30" customHeight="1">
      <c r="A360" s="122"/>
      <c r="B360" s="282" t="s">
        <v>57</v>
      </c>
      <c r="C360" s="30" t="s">
        <v>212</v>
      </c>
      <c r="D360" s="30" t="s">
        <v>76</v>
      </c>
      <c r="E360" s="30"/>
      <c r="F360" s="98">
        <f>F361</f>
        <v>3238.6</v>
      </c>
      <c r="G360" s="98">
        <f>G361</f>
        <v>3238.6</v>
      </c>
      <c r="H360" s="98">
        <f>H361</f>
        <v>3238.6</v>
      </c>
    </row>
    <row r="361" spans="1:8" s="80" customFormat="1" ht="30" customHeight="1">
      <c r="A361" s="122"/>
      <c r="B361" s="282" t="s">
        <v>58</v>
      </c>
      <c r="C361" s="30" t="s">
        <v>212</v>
      </c>
      <c r="D361" s="30" t="s">
        <v>59</v>
      </c>
      <c r="E361" s="31"/>
      <c r="F361" s="98">
        <f>F362+F363</f>
        <v>3238.6</v>
      </c>
      <c r="G361" s="98">
        <f>G362+G363</f>
        <v>3238.6</v>
      </c>
      <c r="H361" s="98">
        <f>H362+H363</f>
        <v>3238.6</v>
      </c>
    </row>
    <row r="362" spans="1:8" s="80" customFormat="1" ht="45" customHeight="1">
      <c r="A362" s="122"/>
      <c r="B362" s="282" t="s">
        <v>216</v>
      </c>
      <c r="C362" s="30" t="s">
        <v>212</v>
      </c>
      <c r="D362" s="30" t="s">
        <v>59</v>
      </c>
      <c r="E362" s="30" t="s">
        <v>217</v>
      </c>
      <c r="F362" s="98">
        <f>5+5+5+15</f>
        <v>30</v>
      </c>
      <c r="G362" s="98">
        <f>5+5+5+15</f>
        <v>30</v>
      </c>
      <c r="H362" s="98">
        <f>5+5+5+15</f>
        <v>30</v>
      </c>
    </row>
    <row r="363" spans="1:8" s="80" customFormat="1" ht="45" customHeight="1">
      <c r="A363" s="122"/>
      <c r="B363" s="282" t="s">
        <v>9</v>
      </c>
      <c r="C363" s="30" t="s">
        <v>212</v>
      </c>
      <c r="D363" s="30" t="s">
        <v>59</v>
      </c>
      <c r="E363" s="30" t="s">
        <v>215</v>
      </c>
      <c r="F363" s="98">
        <f>(10+15+200+30+394+75+400+10+300+15+10+20+15+7+3+30)+(100+15+65+20+45+100+15+152+50+1+2+18+70+50+150+200+70+100+3.5+36)+(50.5+345.1+15)+1.5</f>
        <v>3208.6</v>
      </c>
      <c r="G363" s="98">
        <f>(10+15+200+30+394+75+400+10+300+15+10+20+15+7+3+30)+(100+15+65+20+45+100+15+152+50+1+2+18+70+50+150+200+70+100+3.5+36)+(50.5+345.1+15)+1.5</f>
        <v>3208.6</v>
      </c>
      <c r="H363" s="98">
        <f>(10+15+200+30+394+75+400+10+300+15+10+20+15+7+3+30)+(100+15+65+20+45+100+15+152+50+1+2+18+70+50+150+200+70+100+3.5+36)+(50.5+345.1+15)+1.5</f>
        <v>3208.6</v>
      </c>
    </row>
    <row r="364" spans="1:8" s="80" customFormat="1" ht="15" customHeight="1">
      <c r="A364" s="122"/>
      <c r="B364" s="282" t="s">
        <v>97</v>
      </c>
      <c r="C364" s="30" t="s">
        <v>212</v>
      </c>
      <c r="D364" s="30" t="s">
        <v>98</v>
      </c>
      <c r="E364" s="30"/>
      <c r="F364" s="98">
        <f>F365</f>
        <v>21</v>
      </c>
      <c r="G364" s="98">
        <f>G365</f>
        <v>21</v>
      </c>
      <c r="H364" s="98">
        <f>H365</f>
        <v>21</v>
      </c>
    </row>
    <row r="365" spans="1:8" s="80" customFormat="1" ht="15" customHeight="1">
      <c r="A365" s="122"/>
      <c r="B365" s="282" t="s">
        <v>99</v>
      </c>
      <c r="C365" s="30" t="s">
        <v>212</v>
      </c>
      <c r="D365" s="30" t="s">
        <v>100</v>
      </c>
      <c r="E365" s="31"/>
      <c r="F365" s="98">
        <f>F366+F367</f>
        <v>21</v>
      </c>
      <c r="G365" s="98">
        <f>G366+G367</f>
        <v>21</v>
      </c>
      <c r="H365" s="98">
        <f>H366+H367</f>
        <v>21</v>
      </c>
    </row>
    <row r="366" spans="1:8" s="80" customFormat="1" ht="45" customHeight="1">
      <c r="A366" s="122"/>
      <c r="B366" s="282" t="s">
        <v>216</v>
      </c>
      <c r="C366" s="30" t="s">
        <v>212</v>
      </c>
      <c r="D366" s="30" t="s">
        <v>100</v>
      </c>
      <c r="E366" s="30" t="s">
        <v>217</v>
      </c>
      <c r="F366" s="98">
        <v>1</v>
      </c>
      <c r="G366" s="98">
        <v>1</v>
      </c>
      <c r="H366" s="98">
        <v>1</v>
      </c>
    </row>
    <row r="367" spans="1:8" s="80" customFormat="1" ht="45" customHeight="1">
      <c r="A367" s="122"/>
      <c r="B367" s="282" t="s">
        <v>9</v>
      </c>
      <c r="C367" s="30" t="s">
        <v>212</v>
      </c>
      <c r="D367" s="30" t="s">
        <v>100</v>
      </c>
      <c r="E367" s="30" t="s">
        <v>215</v>
      </c>
      <c r="F367" s="98">
        <f>3+5+2+10</f>
        <v>20</v>
      </c>
      <c r="G367" s="98">
        <v>20</v>
      </c>
      <c r="H367" s="98">
        <v>20</v>
      </c>
    </row>
    <row r="368" spans="1:8" s="80" customFormat="1" ht="45" customHeight="1">
      <c r="A368" s="123"/>
      <c r="B368" s="283" t="s">
        <v>218</v>
      </c>
      <c r="C368" s="94" t="s">
        <v>219</v>
      </c>
      <c r="D368" s="94"/>
      <c r="E368" s="94"/>
      <c r="F368" s="108">
        <f>F370</f>
        <v>343.4</v>
      </c>
      <c r="G368" s="108">
        <f>G370</f>
        <v>0</v>
      </c>
      <c r="H368" s="108">
        <f>H370</f>
        <v>0</v>
      </c>
    </row>
    <row r="369" spans="1:8" s="80" customFormat="1" ht="15" customHeight="1">
      <c r="A369" s="122"/>
      <c r="B369" s="287" t="s">
        <v>220</v>
      </c>
      <c r="C369" s="30" t="s">
        <v>219</v>
      </c>
      <c r="D369" s="30" t="s">
        <v>221</v>
      </c>
      <c r="E369" s="30"/>
      <c r="F369" s="98">
        <f aca="true" t="shared" si="65" ref="F369:H374">F370</f>
        <v>343.4</v>
      </c>
      <c r="G369" s="98">
        <f t="shared" si="65"/>
        <v>0</v>
      </c>
      <c r="H369" s="98">
        <f t="shared" si="65"/>
        <v>0</v>
      </c>
    </row>
    <row r="370" spans="1:8" s="80" customFormat="1" ht="15" customHeight="1">
      <c r="A370" s="122"/>
      <c r="B370" s="287" t="s">
        <v>222</v>
      </c>
      <c r="C370" s="30" t="s">
        <v>219</v>
      </c>
      <c r="D370" s="30" t="s">
        <v>223</v>
      </c>
      <c r="E370" s="30"/>
      <c r="F370" s="98">
        <f t="shared" si="65"/>
        <v>343.4</v>
      </c>
      <c r="G370" s="98">
        <f t="shared" si="65"/>
        <v>0</v>
      </c>
      <c r="H370" s="98">
        <f t="shared" si="65"/>
        <v>0</v>
      </c>
    </row>
    <row r="371" spans="1:8" s="80" customFormat="1" ht="45" customHeight="1">
      <c r="A371" s="122"/>
      <c r="B371" s="282" t="s">
        <v>9</v>
      </c>
      <c r="C371" s="30" t="s">
        <v>219</v>
      </c>
      <c r="D371" s="30" t="s">
        <v>223</v>
      </c>
      <c r="E371" s="30" t="s">
        <v>215</v>
      </c>
      <c r="F371" s="98">
        <v>343.4</v>
      </c>
      <c r="G371" s="98">
        <v>0</v>
      </c>
      <c r="H371" s="98">
        <v>0</v>
      </c>
    </row>
    <row r="372" spans="1:8" s="80" customFormat="1" ht="75" customHeight="1" hidden="1">
      <c r="A372" s="123"/>
      <c r="B372" s="283" t="s">
        <v>224</v>
      </c>
      <c r="C372" s="94" t="s">
        <v>225</v>
      </c>
      <c r="D372" s="94"/>
      <c r="E372" s="94"/>
      <c r="F372" s="108">
        <f>F374</f>
        <v>0</v>
      </c>
      <c r="G372" s="108">
        <f>G374</f>
        <v>0</v>
      </c>
      <c r="H372" s="108">
        <f>H374</f>
        <v>0</v>
      </c>
    </row>
    <row r="373" spans="1:8" s="80" customFormat="1" ht="15" customHeight="1" hidden="1">
      <c r="A373" s="122"/>
      <c r="B373" s="287" t="s">
        <v>220</v>
      </c>
      <c r="C373" s="30" t="s">
        <v>225</v>
      </c>
      <c r="D373" s="30" t="s">
        <v>221</v>
      </c>
      <c r="E373" s="30"/>
      <c r="F373" s="98">
        <f t="shared" si="65"/>
        <v>0</v>
      </c>
      <c r="G373" s="98">
        <f t="shared" si="65"/>
        <v>0</v>
      </c>
      <c r="H373" s="98">
        <f t="shared" si="65"/>
        <v>0</v>
      </c>
    </row>
    <row r="374" spans="1:8" s="80" customFormat="1" ht="15" customHeight="1" hidden="1">
      <c r="A374" s="122"/>
      <c r="B374" s="287" t="s">
        <v>222</v>
      </c>
      <c r="C374" s="30" t="s">
        <v>225</v>
      </c>
      <c r="D374" s="30" t="s">
        <v>223</v>
      </c>
      <c r="E374" s="30"/>
      <c r="F374" s="98">
        <f t="shared" si="65"/>
        <v>0</v>
      </c>
      <c r="G374" s="98">
        <f t="shared" si="65"/>
        <v>0</v>
      </c>
      <c r="H374" s="98">
        <f t="shared" si="65"/>
        <v>0</v>
      </c>
    </row>
    <row r="375" spans="1:8" s="80" customFormat="1" ht="45" customHeight="1" hidden="1">
      <c r="A375" s="122"/>
      <c r="B375" s="282" t="s">
        <v>9</v>
      </c>
      <c r="C375" s="30" t="s">
        <v>225</v>
      </c>
      <c r="D375" s="30" t="s">
        <v>223</v>
      </c>
      <c r="E375" s="30" t="s">
        <v>215</v>
      </c>
      <c r="F375" s="98">
        <f>213+4.4-217.4</f>
        <v>0</v>
      </c>
      <c r="G375" s="98">
        <f>213+4.4-217.4</f>
        <v>0</v>
      </c>
      <c r="H375" s="98">
        <f>213+4.4-217.4</f>
        <v>0</v>
      </c>
    </row>
    <row r="376" spans="1:8" s="80" customFormat="1" ht="45" customHeight="1">
      <c r="A376" s="123"/>
      <c r="B376" s="283" t="s">
        <v>228</v>
      </c>
      <c r="C376" s="94" t="s">
        <v>229</v>
      </c>
      <c r="D376" s="94"/>
      <c r="E376" s="94"/>
      <c r="F376" s="108">
        <f>F378</f>
        <v>280.517</v>
      </c>
      <c r="G376" s="108">
        <f>G378</f>
        <v>0</v>
      </c>
      <c r="H376" s="108">
        <f>H378</f>
        <v>0</v>
      </c>
    </row>
    <row r="377" spans="1:8" s="80" customFormat="1" ht="15" customHeight="1">
      <c r="A377" s="122"/>
      <c r="B377" s="287" t="s">
        <v>220</v>
      </c>
      <c r="C377" s="30" t="s">
        <v>229</v>
      </c>
      <c r="D377" s="30" t="s">
        <v>221</v>
      </c>
      <c r="E377" s="30"/>
      <c r="F377" s="98">
        <f aca="true" t="shared" si="66" ref="F377:H378">F378</f>
        <v>280.517</v>
      </c>
      <c r="G377" s="98">
        <f t="shared" si="66"/>
        <v>0</v>
      </c>
      <c r="H377" s="98">
        <f t="shared" si="66"/>
        <v>0</v>
      </c>
    </row>
    <row r="378" spans="1:8" s="80" customFormat="1" ht="15" customHeight="1">
      <c r="A378" s="122"/>
      <c r="B378" s="287" t="s">
        <v>222</v>
      </c>
      <c r="C378" s="30" t="s">
        <v>229</v>
      </c>
      <c r="D378" s="30" t="s">
        <v>223</v>
      </c>
      <c r="E378" s="30"/>
      <c r="F378" s="98">
        <f t="shared" si="66"/>
        <v>280.517</v>
      </c>
      <c r="G378" s="98">
        <f t="shared" si="66"/>
        <v>0</v>
      </c>
      <c r="H378" s="98">
        <f t="shared" si="66"/>
        <v>0</v>
      </c>
    </row>
    <row r="379" spans="1:8" s="80" customFormat="1" ht="30" customHeight="1">
      <c r="A379" s="122"/>
      <c r="B379" s="282" t="s">
        <v>230</v>
      </c>
      <c r="C379" s="30" t="s">
        <v>229</v>
      </c>
      <c r="D379" s="30" t="s">
        <v>223</v>
      </c>
      <c r="E379" s="30" t="s">
        <v>231</v>
      </c>
      <c r="F379" s="98">
        <v>280.517</v>
      </c>
      <c r="G379" s="98">
        <v>0</v>
      </c>
      <c r="H379" s="98">
        <v>0</v>
      </c>
    </row>
    <row r="380" spans="1:8" s="80" customFormat="1" ht="45" customHeight="1">
      <c r="A380" s="123"/>
      <c r="B380" s="283" t="s">
        <v>226</v>
      </c>
      <c r="C380" s="94" t="s">
        <v>227</v>
      </c>
      <c r="D380" s="94"/>
      <c r="E380" s="94"/>
      <c r="F380" s="108">
        <f>F382</f>
        <v>70.075</v>
      </c>
      <c r="G380" s="108">
        <f>G382</f>
        <v>0</v>
      </c>
      <c r="H380" s="108">
        <f>H382</f>
        <v>0</v>
      </c>
    </row>
    <row r="381" spans="1:8" s="80" customFormat="1" ht="15" customHeight="1">
      <c r="A381" s="122"/>
      <c r="B381" s="287" t="s">
        <v>220</v>
      </c>
      <c r="C381" s="30" t="s">
        <v>227</v>
      </c>
      <c r="D381" s="30" t="s">
        <v>221</v>
      </c>
      <c r="E381" s="30"/>
      <c r="F381" s="98">
        <f aca="true" t="shared" si="67" ref="F381:H382">F382</f>
        <v>70.075</v>
      </c>
      <c r="G381" s="98">
        <f t="shared" si="67"/>
        <v>0</v>
      </c>
      <c r="H381" s="98">
        <f t="shared" si="67"/>
        <v>0</v>
      </c>
    </row>
    <row r="382" spans="1:8" s="80" customFormat="1" ht="15" customHeight="1">
      <c r="A382" s="122"/>
      <c r="B382" s="287" t="s">
        <v>222</v>
      </c>
      <c r="C382" s="30" t="s">
        <v>227</v>
      </c>
      <c r="D382" s="30" t="s">
        <v>223</v>
      </c>
      <c r="E382" s="30"/>
      <c r="F382" s="98">
        <f t="shared" si="67"/>
        <v>70.075</v>
      </c>
      <c r="G382" s="98">
        <f t="shared" si="67"/>
        <v>0</v>
      </c>
      <c r="H382" s="98">
        <f t="shared" si="67"/>
        <v>0</v>
      </c>
    </row>
    <row r="383" spans="1:8" s="80" customFormat="1" ht="45" customHeight="1">
      <c r="A383" s="122"/>
      <c r="B383" s="282" t="s">
        <v>9</v>
      </c>
      <c r="C383" s="30" t="s">
        <v>227</v>
      </c>
      <c r="D383" s="30" t="s">
        <v>223</v>
      </c>
      <c r="E383" s="30" t="s">
        <v>215</v>
      </c>
      <c r="F383" s="98">
        <v>70.075</v>
      </c>
      <c r="G383" s="98">
        <v>0</v>
      </c>
      <c r="H383" s="98">
        <v>0</v>
      </c>
    </row>
    <row r="384" spans="1:8" s="80" customFormat="1" ht="60" customHeight="1">
      <c r="A384" s="123"/>
      <c r="B384" s="291" t="s">
        <v>481</v>
      </c>
      <c r="C384" s="104" t="s">
        <v>232</v>
      </c>
      <c r="D384" s="94"/>
      <c r="E384" s="94"/>
      <c r="F384" s="108">
        <f aca="true" t="shared" si="68" ref="F384:H385">F385</f>
        <v>7.1</v>
      </c>
      <c r="G384" s="108">
        <f t="shared" si="68"/>
        <v>7.1</v>
      </c>
      <c r="H384" s="108">
        <f t="shared" si="68"/>
        <v>7.1</v>
      </c>
    </row>
    <row r="385" spans="1:8" s="80" customFormat="1" ht="30" customHeight="1">
      <c r="A385" s="122"/>
      <c r="B385" s="282" t="s">
        <v>57</v>
      </c>
      <c r="C385" s="31" t="s">
        <v>232</v>
      </c>
      <c r="D385" s="30" t="s">
        <v>76</v>
      </c>
      <c r="E385" s="30"/>
      <c r="F385" s="98">
        <f t="shared" si="68"/>
        <v>7.1</v>
      </c>
      <c r="G385" s="98">
        <f t="shared" si="68"/>
        <v>7.1</v>
      </c>
      <c r="H385" s="98">
        <f t="shared" si="68"/>
        <v>7.1</v>
      </c>
    </row>
    <row r="386" spans="1:8" s="80" customFormat="1" ht="30" customHeight="1">
      <c r="A386" s="122"/>
      <c r="B386" s="282" t="s">
        <v>58</v>
      </c>
      <c r="C386" s="31" t="s">
        <v>232</v>
      </c>
      <c r="D386" s="30" t="s">
        <v>59</v>
      </c>
      <c r="E386" s="30"/>
      <c r="F386" s="98">
        <f aca="true" t="shared" si="69" ref="F386:H392">F387</f>
        <v>7.1</v>
      </c>
      <c r="G386" s="98">
        <f t="shared" si="69"/>
        <v>7.1</v>
      </c>
      <c r="H386" s="98">
        <f t="shared" si="69"/>
        <v>7.1</v>
      </c>
    </row>
    <row r="387" spans="1:8" s="80" customFormat="1" ht="30" customHeight="1">
      <c r="A387" s="122"/>
      <c r="B387" s="282" t="s">
        <v>116</v>
      </c>
      <c r="C387" s="31" t="s">
        <v>232</v>
      </c>
      <c r="D387" s="30" t="s">
        <v>59</v>
      </c>
      <c r="E387" s="30" t="s">
        <v>117</v>
      </c>
      <c r="F387" s="98">
        <v>7.1</v>
      </c>
      <c r="G387" s="98">
        <v>7.1</v>
      </c>
      <c r="H387" s="98">
        <v>7.1</v>
      </c>
    </row>
    <row r="388" spans="1:8" s="80" customFormat="1" ht="30" customHeight="1" hidden="1">
      <c r="A388" s="335"/>
      <c r="B388" s="336" t="s">
        <v>233</v>
      </c>
      <c r="C388" s="337" t="s">
        <v>234</v>
      </c>
      <c r="D388" s="337"/>
      <c r="E388" s="337"/>
      <c r="F388" s="339">
        <f t="shared" si="69"/>
        <v>0</v>
      </c>
      <c r="G388" s="339">
        <f t="shared" si="69"/>
        <v>0</v>
      </c>
      <c r="H388" s="339">
        <f t="shared" si="69"/>
        <v>0</v>
      </c>
    </row>
    <row r="389" spans="1:8" s="80" customFormat="1" ht="15" customHeight="1" hidden="1">
      <c r="A389" s="122"/>
      <c r="B389" s="282" t="s">
        <v>209</v>
      </c>
      <c r="C389" s="30" t="s">
        <v>235</v>
      </c>
      <c r="D389" s="30"/>
      <c r="E389" s="30"/>
      <c r="F389" s="98">
        <f t="shared" si="69"/>
        <v>0</v>
      </c>
      <c r="G389" s="98">
        <f t="shared" si="69"/>
        <v>0</v>
      </c>
      <c r="H389" s="98">
        <f t="shared" si="69"/>
        <v>0</v>
      </c>
    </row>
    <row r="390" spans="1:8" s="80" customFormat="1" ht="30" customHeight="1" hidden="1">
      <c r="A390" s="140"/>
      <c r="B390" s="300" t="s">
        <v>236</v>
      </c>
      <c r="C390" s="141" t="s">
        <v>237</v>
      </c>
      <c r="D390" s="141"/>
      <c r="E390" s="141"/>
      <c r="F390" s="142">
        <f t="shared" si="69"/>
        <v>0</v>
      </c>
      <c r="G390" s="142">
        <f t="shared" si="69"/>
        <v>0</v>
      </c>
      <c r="H390" s="142">
        <f t="shared" si="69"/>
        <v>0</v>
      </c>
    </row>
    <row r="391" spans="1:8" s="80" customFormat="1" ht="60" customHeight="1" hidden="1">
      <c r="A391" s="122"/>
      <c r="B391" s="282" t="s">
        <v>92</v>
      </c>
      <c r="C391" s="30" t="s">
        <v>237</v>
      </c>
      <c r="D391" s="30" t="s">
        <v>93</v>
      </c>
      <c r="E391" s="30"/>
      <c r="F391" s="98">
        <f t="shared" si="69"/>
        <v>0</v>
      </c>
      <c r="G391" s="98">
        <f t="shared" si="69"/>
        <v>0</v>
      </c>
      <c r="H391" s="98">
        <f t="shared" si="69"/>
        <v>0</v>
      </c>
    </row>
    <row r="392" spans="1:8" s="80" customFormat="1" ht="30" customHeight="1" hidden="1">
      <c r="A392" s="122"/>
      <c r="B392" s="282" t="s">
        <v>213</v>
      </c>
      <c r="C392" s="30" t="s">
        <v>237</v>
      </c>
      <c r="D392" s="30" t="s">
        <v>214</v>
      </c>
      <c r="E392" s="30"/>
      <c r="F392" s="98">
        <f t="shared" si="69"/>
        <v>0</v>
      </c>
      <c r="G392" s="98">
        <f t="shared" si="69"/>
        <v>0</v>
      </c>
      <c r="H392" s="98">
        <f t="shared" si="69"/>
        <v>0</v>
      </c>
    </row>
    <row r="393" spans="1:8" s="80" customFormat="1" ht="45" customHeight="1" hidden="1">
      <c r="A393" s="122"/>
      <c r="B393" s="282" t="s">
        <v>216</v>
      </c>
      <c r="C393" s="30" t="s">
        <v>237</v>
      </c>
      <c r="D393" s="30" t="s">
        <v>214</v>
      </c>
      <c r="E393" s="30" t="s">
        <v>217</v>
      </c>
      <c r="F393" s="98">
        <v>0</v>
      </c>
      <c r="G393" s="98">
        <v>0</v>
      </c>
      <c r="H393" s="98">
        <v>0</v>
      </c>
    </row>
    <row r="394" spans="1:8" s="80" customFormat="1" ht="45" customHeight="1">
      <c r="A394" s="335"/>
      <c r="B394" s="336" t="s">
        <v>238</v>
      </c>
      <c r="C394" s="337" t="s">
        <v>239</v>
      </c>
      <c r="D394" s="338"/>
      <c r="E394" s="338"/>
      <c r="F394" s="339">
        <f aca="true" t="shared" si="70" ref="F394:H398">F395</f>
        <v>1374.1149999999998</v>
      </c>
      <c r="G394" s="339">
        <f t="shared" si="70"/>
        <v>1466.6870000000001</v>
      </c>
      <c r="H394" s="339">
        <f t="shared" si="70"/>
        <v>1525.3809999999999</v>
      </c>
    </row>
    <row r="395" spans="1:8" s="80" customFormat="1" ht="15" customHeight="1">
      <c r="A395" s="122"/>
      <c r="B395" s="282" t="s">
        <v>209</v>
      </c>
      <c r="C395" s="30" t="s">
        <v>240</v>
      </c>
      <c r="D395" s="31"/>
      <c r="E395" s="31"/>
      <c r="F395" s="98">
        <f t="shared" si="70"/>
        <v>1374.1149999999998</v>
      </c>
      <c r="G395" s="98">
        <f t="shared" si="70"/>
        <v>1466.6870000000001</v>
      </c>
      <c r="H395" s="98">
        <f t="shared" si="70"/>
        <v>1525.3809999999999</v>
      </c>
    </row>
    <row r="396" spans="1:8" s="80" customFormat="1" ht="15" customHeight="1">
      <c r="A396" s="140"/>
      <c r="B396" s="300" t="s">
        <v>241</v>
      </c>
      <c r="C396" s="141" t="s">
        <v>242</v>
      </c>
      <c r="D396" s="150"/>
      <c r="E396" s="150"/>
      <c r="F396" s="142">
        <f t="shared" si="70"/>
        <v>1374.1149999999998</v>
      </c>
      <c r="G396" s="142">
        <f t="shared" si="70"/>
        <v>1466.6870000000001</v>
      </c>
      <c r="H396" s="142">
        <f t="shared" si="70"/>
        <v>1525.3809999999999</v>
      </c>
    </row>
    <row r="397" spans="1:8" s="80" customFormat="1" ht="60" customHeight="1">
      <c r="A397" s="122"/>
      <c r="B397" s="282" t="s">
        <v>92</v>
      </c>
      <c r="C397" s="30" t="s">
        <v>242</v>
      </c>
      <c r="D397" s="31">
        <v>100</v>
      </c>
      <c r="E397" s="31"/>
      <c r="F397" s="98">
        <f t="shared" si="70"/>
        <v>1374.1149999999998</v>
      </c>
      <c r="G397" s="98">
        <f t="shared" si="70"/>
        <v>1466.6870000000001</v>
      </c>
      <c r="H397" s="98">
        <f t="shared" si="70"/>
        <v>1525.3809999999999</v>
      </c>
    </row>
    <row r="398" spans="1:8" s="80" customFormat="1" ht="30" customHeight="1">
      <c r="A398" s="122"/>
      <c r="B398" s="282" t="s">
        <v>213</v>
      </c>
      <c r="C398" s="30" t="s">
        <v>242</v>
      </c>
      <c r="D398" s="30" t="s">
        <v>214</v>
      </c>
      <c r="E398" s="31"/>
      <c r="F398" s="98">
        <f t="shared" si="70"/>
        <v>1374.1149999999998</v>
      </c>
      <c r="G398" s="98">
        <f t="shared" si="70"/>
        <v>1466.6870000000001</v>
      </c>
      <c r="H398" s="98">
        <f t="shared" si="70"/>
        <v>1525.3809999999999</v>
      </c>
    </row>
    <row r="399" spans="1:8" s="80" customFormat="1" ht="45" customHeight="1">
      <c r="A399" s="122"/>
      <c r="B399" s="282" t="s">
        <v>9</v>
      </c>
      <c r="C399" s="30" t="s">
        <v>242</v>
      </c>
      <c r="D399" s="30" t="s">
        <v>214</v>
      </c>
      <c r="E399" s="30" t="s">
        <v>215</v>
      </c>
      <c r="F399" s="98">
        <f>1055.388+318.727</f>
        <v>1374.1149999999998</v>
      </c>
      <c r="G399" s="98">
        <f>1126.488+340.199</f>
        <v>1466.6870000000001</v>
      </c>
      <c r="H399" s="98">
        <f>1171.568+353.813</f>
        <v>1525.3809999999999</v>
      </c>
    </row>
    <row r="400" spans="1:8" s="80" customFormat="1" ht="30" customHeight="1">
      <c r="A400" s="89">
        <v>18</v>
      </c>
      <c r="B400" s="290" t="s">
        <v>243</v>
      </c>
      <c r="C400" s="91" t="s">
        <v>244</v>
      </c>
      <c r="D400" s="124"/>
      <c r="E400" s="105"/>
      <c r="F400" s="92">
        <f aca="true" t="shared" si="71" ref="F400:H402">F401</f>
        <v>362.754</v>
      </c>
      <c r="G400" s="92">
        <f t="shared" si="71"/>
        <v>200</v>
      </c>
      <c r="H400" s="92">
        <f t="shared" si="71"/>
        <v>200</v>
      </c>
    </row>
    <row r="401" spans="1:8" s="80" customFormat="1" ht="15" customHeight="1">
      <c r="A401" s="125"/>
      <c r="B401" s="282" t="s">
        <v>209</v>
      </c>
      <c r="C401" s="31" t="s">
        <v>245</v>
      </c>
      <c r="D401" s="34"/>
      <c r="E401" s="30"/>
      <c r="F401" s="97">
        <f t="shared" si="71"/>
        <v>362.754</v>
      </c>
      <c r="G401" s="97">
        <f t="shared" si="71"/>
        <v>200</v>
      </c>
      <c r="H401" s="97">
        <f t="shared" si="71"/>
        <v>200</v>
      </c>
    </row>
    <row r="402" spans="1:8" s="80" customFormat="1" ht="15" customHeight="1">
      <c r="A402" s="125"/>
      <c r="B402" s="282" t="s">
        <v>209</v>
      </c>
      <c r="C402" s="31" t="s">
        <v>246</v>
      </c>
      <c r="D402" s="34"/>
      <c r="E402" s="30"/>
      <c r="F402" s="97">
        <f t="shared" si="71"/>
        <v>362.754</v>
      </c>
      <c r="G402" s="97">
        <f t="shared" si="71"/>
        <v>200</v>
      </c>
      <c r="H402" s="97">
        <f t="shared" si="71"/>
        <v>200</v>
      </c>
    </row>
    <row r="403" spans="1:8" s="80" customFormat="1" ht="15" customHeight="1">
      <c r="A403" s="277"/>
      <c r="B403" s="300" t="s">
        <v>247</v>
      </c>
      <c r="C403" s="141" t="s">
        <v>248</v>
      </c>
      <c r="D403" s="340"/>
      <c r="E403" s="141"/>
      <c r="F403" s="341">
        <f>F404+F408+F410</f>
        <v>362.754</v>
      </c>
      <c r="G403" s="341">
        <f>G404+G408+G410</f>
        <v>200</v>
      </c>
      <c r="H403" s="341">
        <f>H404+H408+H410</f>
        <v>200</v>
      </c>
    </row>
    <row r="404" spans="1:8" s="80" customFormat="1" ht="30" customHeight="1">
      <c r="A404" s="125"/>
      <c r="B404" s="282" t="s">
        <v>57</v>
      </c>
      <c r="C404" s="30" t="s">
        <v>248</v>
      </c>
      <c r="D404" s="34" t="s">
        <v>76</v>
      </c>
      <c r="E404" s="30"/>
      <c r="F404" s="97">
        <f aca="true" t="shared" si="72" ref="F404:H405">F405</f>
        <v>231</v>
      </c>
      <c r="G404" s="97">
        <f t="shared" si="72"/>
        <v>100</v>
      </c>
      <c r="H404" s="97">
        <f t="shared" si="72"/>
        <v>100</v>
      </c>
    </row>
    <row r="405" spans="1:8" s="80" customFormat="1" ht="30" customHeight="1">
      <c r="A405" s="122"/>
      <c r="B405" s="282" t="s">
        <v>58</v>
      </c>
      <c r="C405" s="30" t="s">
        <v>248</v>
      </c>
      <c r="D405" s="34" t="s">
        <v>59</v>
      </c>
      <c r="E405" s="30"/>
      <c r="F405" s="98">
        <f t="shared" si="72"/>
        <v>231</v>
      </c>
      <c r="G405" s="98">
        <f t="shared" si="72"/>
        <v>100</v>
      </c>
      <c r="H405" s="98">
        <f t="shared" si="72"/>
        <v>100</v>
      </c>
    </row>
    <row r="406" spans="1:8" s="80" customFormat="1" ht="15" customHeight="1">
      <c r="A406" s="122"/>
      <c r="B406" s="282" t="s">
        <v>185</v>
      </c>
      <c r="C406" s="30" t="s">
        <v>248</v>
      </c>
      <c r="D406" s="30" t="s">
        <v>59</v>
      </c>
      <c r="E406" s="30" t="s">
        <v>186</v>
      </c>
      <c r="F406" s="98">
        <f>(10+7+20+4+3+20+5+20+12+2)+(100+8)+20</f>
        <v>231</v>
      </c>
      <c r="G406" s="98">
        <v>100</v>
      </c>
      <c r="H406" s="98">
        <v>100</v>
      </c>
    </row>
    <row r="407" spans="1:8" s="80" customFormat="1" ht="15" customHeight="1">
      <c r="A407" s="122"/>
      <c r="B407" s="282" t="s">
        <v>97</v>
      </c>
      <c r="C407" s="30" t="s">
        <v>248</v>
      </c>
      <c r="D407" s="30" t="s">
        <v>98</v>
      </c>
      <c r="E407" s="30"/>
      <c r="F407" s="98">
        <f>F408+F410</f>
        <v>131.75400000000002</v>
      </c>
      <c r="G407" s="98">
        <f>G408+G410</f>
        <v>100</v>
      </c>
      <c r="H407" s="98">
        <f>H408+H410</f>
        <v>100</v>
      </c>
    </row>
    <row r="408" spans="1:8" s="80" customFormat="1" ht="15" customHeight="1" hidden="1">
      <c r="A408" s="122"/>
      <c r="B408" s="282" t="s">
        <v>249</v>
      </c>
      <c r="C408" s="30" t="s">
        <v>248</v>
      </c>
      <c r="D408" s="30" t="s">
        <v>250</v>
      </c>
      <c r="E408" s="30"/>
      <c r="F408" s="98">
        <f>F409</f>
        <v>0</v>
      </c>
      <c r="G408" s="98">
        <f>G409</f>
        <v>0</v>
      </c>
      <c r="H408" s="98">
        <f>H409</f>
        <v>0</v>
      </c>
    </row>
    <row r="409" spans="1:8" s="80" customFormat="1" ht="15" customHeight="1" hidden="1">
      <c r="A409" s="122"/>
      <c r="B409" s="282" t="s">
        <v>185</v>
      </c>
      <c r="C409" s="30" t="s">
        <v>248</v>
      </c>
      <c r="D409" s="30" t="s">
        <v>250</v>
      </c>
      <c r="E409" s="30" t="s">
        <v>186</v>
      </c>
      <c r="F409" s="98">
        <v>0</v>
      </c>
      <c r="G409" s="98">
        <v>0</v>
      </c>
      <c r="H409" s="98">
        <v>0</v>
      </c>
    </row>
    <row r="410" spans="1:8" s="80" customFormat="1" ht="15" customHeight="1">
      <c r="A410" s="122"/>
      <c r="B410" s="282" t="s">
        <v>99</v>
      </c>
      <c r="C410" s="30" t="s">
        <v>248</v>
      </c>
      <c r="D410" s="30" t="s">
        <v>100</v>
      </c>
      <c r="E410" s="30"/>
      <c r="F410" s="98">
        <f>F411</f>
        <v>131.75400000000002</v>
      </c>
      <c r="G410" s="98">
        <f>G411</f>
        <v>100</v>
      </c>
      <c r="H410" s="98">
        <f>H411</f>
        <v>100</v>
      </c>
    </row>
    <row r="411" spans="1:8" s="80" customFormat="1" ht="15" customHeight="1">
      <c r="A411" s="122"/>
      <c r="B411" s="282" t="s">
        <v>185</v>
      </c>
      <c r="C411" s="30" t="s">
        <v>248</v>
      </c>
      <c r="D411" s="30" t="s">
        <v>100</v>
      </c>
      <c r="E411" s="30" t="s">
        <v>186</v>
      </c>
      <c r="F411" s="98">
        <f>(12213*2.6/1000)+100+0.0002</f>
        <v>131.75400000000002</v>
      </c>
      <c r="G411" s="98">
        <v>100</v>
      </c>
      <c r="H411" s="98">
        <v>100</v>
      </c>
    </row>
    <row r="412" spans="1:8" s="80" customFormat="1" ht="30" customHeight="1" hidden="1">
      <c r="A412" s="89"/>
      <c r="B412" s="290" t="s">
        <v>251</v>
      </c>
      <c r="C412" s="91" t="s">
        <v>252</v>
      </c>
      <c r="D412" s="124"/>
      <c r="E412" s="105"/>
      <c r="F412" s="92">
        <f>F413</f>
        <v>0</v>
      </c>
      <c r="G412" s="92">
        <f>G413</f>
        <v>0</v>
      </c>
      <c r="H412" s="92">
        <f>H413</f>
        <v>0</v>
      </c>
    </row>
    <row r="413" spans="1:8" s="80" customFormat="1" ht="15" customHeight="1" hidden="1">
      <c r="A413" s="125"/>
      <c r="B413" s="282" t="s">
        <v>209</v>
      </c>
      <c r="C413" s="30" t="s">
        <v>388</v>
      </c>
      <c r="D413" s="34"/>
      <c r="E413" s="30"/>
      <c r="F413" s="126">
        <f>F415</f>
        <v>0</v>
      </c>
      <c r="G413" s="126">
        <f>G415</f>
        <v>0</v>
      </c>
      <c r="H413" s="126">
        <f>H415</f>
        <v>0</v>
      </c>
    </row>
    <row r="414" spans="1:8" s="80" customFormat="1" ht="15" customHeight="1" hidden="1">
      <c r="A414" s="125"/>
      <c r="B414" s="282" t="s">
        <v>209</v>
      </c>
      <c r="C414" s="30" t="s">
        <v>253</v>
      </c>
      <c r="D414" s="34"/>
      <c r="E414" s="30"/>
      <c r="F414" s="126">
        <f>F415</f>
        <v>0</v>
      </c>
      <c r="G414" s="126">
        <f>G415</f>
        <v>0</v>
      </c>
      <c r="H414" s="126">
        <f>H415</f>
        <v>0</v>
      </c>
    </row>
    <row r="415" spans="1:8" s="80" customFormat="1" ht="30" customHeight="1" hidden="1">
      <c r="A415" s="140"/>
      <c r="B415" s="300" t="s">
        <v>90</v>
      </c>
      <c r="C415" s="141" t="s">
        <v>254</v>
      </c>
      <c r="D415" s="340"/>
      <c r="E415" s="141"/>
      <c r="F415" s="142">
        <f>F416+F419+F423</f>
        <v>0</v>
      </c>
      <c r="G415" s="142">
        <f>G416+G419+G423</f>
        <v>0</v>
      </c>
      <c r="H415" s="142">
        <f>H416+H419+H423</f>
        <v>0</v>
      </c>
    </row>
    <row r="416" spans="1:8" s="80" customFormat="1" ht="60" customHeight="1" hidden="1">
      <c r="A416" s="122"/>
      <c r="B416" s="282" t="s">
        <v>92</v>
      </c>
      <c r="C416" s="30" t="s">
        <v>254</v>
      </c>
      <c r="D416" s="34" t="s">
        <v>93</v>
      </c>
      <c r="E416" s="30"/>
      <c r="F416" s="98">
        <f aca="true" t="shared" si="73" ref="F416:H417">F417</f>
        <v>0</v>
      </c>
      <c r="G416" s="98">
        <f t="shared" si="73"/>
        <v>0</v>
      </c>
      <c r="H416" s="98">
        <f t="shared" si="73"/>
        <v>0</v>
      </c>
    </row>
    <row r="417" spans="1:8" s="80" customFormat="1" ht="15" customHeight="1" hidden="1">
      <c r="A417" s="122"/>
      <c r="B417" s="282" t="s">
        <v>94</v>
      </c>
      <c r="C417" s="30" t="s">
        <v>254</v>
      </c>
      <c r="D417" s="30" t="s">
        <v>101</v>
      </c>
      <c r="E417" s="31"/>
      <c r="F417" s="98">
        <f t="shared" si="73"/>
        <v>0</v>
      </c>
      <c r="G417" s="98">
        <f t="shared" si="73"/>
        <v>0</v>
      </c>
      <c r="H417" s="98">
        <f t="shared" si="73"/>
        <v>0</v>
      </c>
    </row>
    <row r="418" spans="1:8" s="80" customFormat="1" ht="15" customHeight="1" hidden="1">
      <c r="A418" s="122"/>
      <c r="B418" s="282" t="s">
        <v>255</v>
      </c>
      <c r="C418" s="30" t="s">
        <v>254</v>
      </c>
      <c r="D418" s="30" t="s">
        <v>101</v>
      </c>
      <c r="E418" s="30" t="s">
        <v>256</v>
      </c>
      <c r="F418" s="98">
        <v>0</v>
      </c>
      <c r="G418" s="98">
        <v>0</v>
      </c>
      <c r="H418" s="98">
        <v>0</v>
      </c>
    </row>
    <row r="419" spans="1:8" s="80" customFormat="1" ht="30" customHeight="1" hidden="1">
      <c r="A419" s="122"/>
      <c r="B419" s="282" t="s">
        <v>57</v>
      </c>
      <c r="C419" s="30" t="s">
        <v>254</v>
      </c>
      <c r="D419" s="30" t="s">
        <v>76</v>
      </c>
      <c r="E419" s="30"/>
      <c r="F419" s="98">
        <f aca="true" t="shared" si="74" ref="F419:H420">F420</f>
        <v>0</v>
      </c>
      <c r="G419" s="98">
        <f t="shared" si="74"/>
        <v>0</v>
      </c>
      <c r="H419" s="98">
        <f t="shared" si="74"/>
        <v>0</v>
      </c>
    </row>
    <row r="420" spans="1:8" s="80" customFormat="1" ht="30" customHeight="1" hidden="1">
      <c r="A420" s="122"/>
      <c r="B420" s="282" t="s">
        <v>58</v>
      </c>
      <c r="C420" s="30" t="s">
        <v>254</v>
      </c>
      <c r="D420" s="30" t="s">
        <v>59</v>
      </c>
      <c r="E420" s="31"/>
      <c r="F420" s="98">
        <f t="shared" si="74"/>
        <v>0</v>
      </c>
      <c r="G420" s="98">
        <f t="shared" si="74"/>
        <v>0</v>
      </c>
      <c r="H420" s="98">
        <f t="shared" si="74"/>
        <v>0</v>
      </c>
    </row>
    <row r="421" spans="1:8" s="80" customFormat="1" ht="15" customHeight="1" hidden="1">
      <c r="A421" s="122"/>
      <c r="B421" s="282" t="s">
        <v>255</v>
      </c>
      <c r="C421" s="30" t="s">
        <v>254</v>
      </c>
      <c r="D421" s="30" t="s">
        <v>59</v>
      </c>
      <c r="E421" s="30" t="s">
        <v>256</v>
      </c>
      <c r="F421" s="98">
        <v>0</v>
      </c>
      <c r="G421" s="98">
        <v>0</v>
      </c>
      <c r="H421" s="98">
        <v>0</v>
      </c>
    </row>
    <row r="422" spans="1:8" s="80" customFormat="1" ht="15" customHeight="1" hidden="1">
      <c r="A422" s="122"/>
      <c r="B422" s="282" t="s">
        <v>97</v>
      </c>
      <c r="C422" s="30" t="s">
        <v>254</v>
      </c>
      <c r="D422" s="30" t="s">
        <v>98</v>
      </c>
      <c r="E422" s="30"/>
      <c r="F422" s="98">
        <f aca="true" t="shared" si="75" ref="F422:H423">F423</f>
        <v>0</v>
      </c>
      <c r="G422" s="98">
        <f t="shared" si="75"/>
        <v>0</v>
      </c>
      <c r="H422" s="98">
        <f t="shared" si="75"/>
        <v>0</v>
      </c>
    </row>
    <row r="423" spans="1:8" s="80" customFormat="1" ht="15" customHeight="1" hidden="1">
      <c r="A423" s="122"/>
      <c r="B423" s="282" t="s">
        <v>99</v>
      </c>
      <c r="C423" s="30" t="s">
        <v>254</v>
      </c>
      <c r="D423" s="30" t="s">
        <v>100</v>
      </c>
      <c r="E423" s="31"/>
      <c r="F423" s="98">
        <f t="shared" si="75"/>
        <v>0</v>
      </c>
      <c r="G423" s="98">
        <f t="shared" si="75"/>
        <v>0</v>
      </c>
      <c r="H423" s="98">
        <f t="shared" si="75"/>
        <v>0</v>
      </c>
    </row>
    <row r="424" spans="1:8" s="80" customFormat="1" ht="15" customHeight="1" hidden="1">
      <c r="A424" s="122"/>
      <c r="B424" s="282" t="s">
        <v>255</v>
      </c>
      <c r="C424" s="30" t="s">
        <v>254</v>
      </c>
      <c r="D424" s="30" t="s">
        <v>100</v>
      </c>
      <c r="E424" s="30" t="s">
        <v>256</v>
      </c>
      <c r="F424" s="98">
        <v>0</v>
      </c>
      <c r="G424" s="98">
        <v>0</v>
      </c>
      <c r="H424" s="98">
        <v>0</v>
      </c>
    </row>
    <row r="425" spans="1:8" s="80" customFormat="1" ht="45" customHeight="1">
      <c r="A425" s="89">
        <v>19</v>
      </c>
      <c r="B425" s="301" t="s">
        <v>449</v>
      </c>
      <c r="C425" s="118" t="s">
        <v>257</v>
      </c>
      <c r="D425" s="113"/>
      <c r="E425" s="113"/>
      <c r="F425" s="92">
        <f aca="true" t="shared" si="76" ref="F425:H426">F426</f>
        <v>3514.656</v>
      </c>
      <c r="G425" s="92">
        <f t="shared" si="76"/>
        <v>3759.9939999999997</v>
      </c>
      <c r="H425" s="92">
        <f t="shared" si="76"/>
        <v>3624.9260000000004</v>
      </c>
    </row>
    <row r="426" spans="1:8" s="80" customFormat="1" ht="15" customHeight="1">
      <c r="A426" s="125"/>
      <c r="B426" s="282" t="s">
        <v>209</v>
      </c>
      <c r="C426" s="34" t="s">
        <v>258</v>
      </c>
      <c r="D426" s="31"/>
      <c r="E426" s="31"/>
      <c r="F426" s="97">
        <f t="shared" si="76"/>
        <v>3514.656</v>
      </c>
      <c r="G426" s="97">
        <f t="shared" si="76"/>
        <v>3759.9939999999997</v>
      </c>
      <c r="H426" s="97">
        <f t="shared" si="76"/>
        <v>3624.9260000000004</v>
      </c>
    </row>
    <row r="427" spans="1:8" s="80" customFormat="1" ht="15" customHeight="1">
      <c r="A427" s="125"/>
      <c r="B427" s="282" t="s">
        <v>209</v>
      </c>
      <c r="C427" s="34" t="s">
        <v>259</v>
      </c>
      <c r="D427" s="31"/>
      <c r="E427" s="31"/>
      <c r="F427" s="97">
        <f>F428+F435+F439+F443+F447+F451+F455+F462+F466+F473+F480+F486+F490+F497+F502+F506</f>
        <v>3514.656</v>
      </c>
      <c r="G427" s="97">
        <f>G428+G435+G439+G443+G447+G451+G455+G462+G466+G473+G480+G486+G490+G497+G502+G506</f>
        <v>3759.9939999999997</v>
      </c>
      <c r="H427" s="97">
        <f>H428+H435+H439+H443+H447+H451+H455+H462+H466+H473+H480+H486+H490+H497+H502+H506</f>
        <v>3624.9260000000004</v>
      </c>
    </row>
    <row r="428" spans="1:8" s="80" customFormat="1" ht="30" customHeight="1">
      <c r="A428" s="93"/>
      <c r="B428" s="291" t="s">
        <v>90</v>
      </c>
      <c r="C428" s="120" t="s">
        <v>260</v>
      </c>
      <c r="D428" s="104"/>
      <c r="E428" s="104"/>
      <c r="F428" s="96">
        <f>F429+F432</f>
        <v>750.4</v>
      </c>
      <c r="G428" s="96">
        <f>G429+G432</f>
        <v>0</v>
      </c>
      <c r="H428" s="96">
        <f>H429+H432</f>
        <v>0</v>
      </c>
    </row>
    <row r="429" spans="1:8" s="80" customFormat="1" ht="30" customHeight="1">
      <c r="A429" s="125"/>
      <c r="B429" s="282" t="s">
        <v>57</v>
      </c>
      <c r="C429" s="34" t="s">
        <v>260</v>
      </c>
      <c r="D429" s="31">
        <v>200</v>
      </c>
      <c r="E429" s="31"/>
      <c r="F429" s="97">
        <f aca="true" t="shared" si="77" ref="F429:H430">F430</f>
        <v>750.4</v>
      </c>
      <c r="G429" s="97">
        <f t="shared" si="77"/>
        <v>0</v>
      </c>
      <c r="H429" s="97">
        <f t="shared" si="77"/>
        <v>0</v>
      </c>
    </row>
    <row r="430" spans="1:8" s="80" customFormat="1" ht="30" customHeight="1">
      <c r="A430" s="125"/>
      <c r="B430" s="282" t="s">
        <v>58</v>
      </c>
      <c r="C430" s="34" t="s">
        <v>260</v>
      </c>
      <c r="D430" s="31">
        <v>240</v>
      </c>
      <c r="E430" s="31"/>
      <c r="F430" s="97">
        <f t="shared" si="77"/>
        <v>750.4</v>
      </c>
      <c r="G430" s="97">
        <f t="shared" si="77"/>
        <v>0</v>
      </c>
      <c r="H430" s="97">
        <f t="shared" si="77"/>
        <v>0</v>
      </c>
    </row>
    <row r="431" spans="1:8" s="80" customFormat="1" ht="15" customHeight="1">
      <c r="A431" s="125"/>
      <c r="B431" s="282" t="s">
        <v>95</v>
      </c>
      <c r="C431" s="34" t="s">
        <v>260</v>
      </c>
      <c r="D431" s="31">
        <v>240</v>
      </c>
      <c r="E431" s="30" t="s">
        <v>96</v>
      </c>
      <c r="F431" s="97">
        <v>750.4</v>
      </c>
      <c r="G431" s="97">
        <v>0</v>
      </c>
      <c r="H431" s="97">
        <v>0</v>
      </c>
    </row>
    <row r="432" spans="1:8" s="80" customFormat="1" ht="15" customHeight="1" hidden="1">
      <c r="A432" s="125"/>
      <c r="B432" s="282" t="s">
        <v>97</v>
      </c>
      <c r="C432" s="34" t="s">
        <v>260</v>
      </c>
      <c r="D432" s="31">
        <v>800</v>
      </c>
      <c r="E432" s="30"/>
      <c r="F432" s="97">
        <f aca="true" t="shared" si="78" ref="F432:H433">F433</f>
        <v>0</v>
      </c>
      <c r="G432" s="97">
        <f t="shared" si="78"/>
        <v>0</v>
      </c>
      <c r="H432" s="97">
        <f t="shared" si="78"/>
        <v>0</v>
      </c>
    </row>
    <row r="433" spans="1:8" s="80" customFormat="1" ht="15" customHeight="1" hidden="1">
      <c r="A433" s="125"/>
      <c r="B433" s="282" t="s">
        <v>249</v>
      </c>
      <c r="C433" s="34" t="s">
        <v>260</v>
      </c>
      <c r="D433" s="31">
        <v>830</v>
      </c>
      <c r="E433" s="31"/>
      <c r="F433" s="97">
        <f t="shared" si="78"/>
        <v>0</v>
      </c>
      <c r="G433" s="97">
        <f t="shared" si="78"/>
        <v>0</v>
      </c>
      <c r="H433" s="97">
        <f t="shared" si="78"/>
        <v>0</v>
      </c>
    </row>
    <row r="434" spans="1:8" s="80" customFormat="1" ht="15" customHeight="1" hidden="1">
      <c r="A434" s="125"/>
      <c r="B434" s="282" t="s">
        <v>95</v>
      </c>
      <c r="C434" s="34" t="s">
        <v>260</v>
      </c>
      <c r="D434" s="31">
        <v>830</v>
      </c>
      <c r="E434" s="30" t="s">
        <v>96</v>
      </c>
      <c r="F434" s="97">
        <v>0</v>
      </c>
      <c r="G434" s="97">
        <v>0</v>
      </c>
      <c r="H434" s="97">
        <v>0</v>
      </c>
    </row>
    <row r="435" spans="1:8" s="80" customFormat="1" ht="30" customHeight="1">
      <c r="A435" s="93"/>
      <c r="B435" s="291" t="s">
        <v>262</v>
      </c>
      <c r="C435" s="104" t="s">
        <v>263</v>
      </c>
      <c r="D435" s="104"/>
      <c r="E435" s="104"/>
      <c r="F435" s="108">
        <f>F437</f>
        <v>537.556</v>
      </c>
      <c r="G435" s="108">
        <f>G437</f>
        <v>573.294</v>
      </c>
      <c r="H435" s="108">
        <f>H437</f>
        <v>596.226</v>
      </c>
    </row>
    <row r="436" spans="1:8" s="80" customFormat="1" ht="15" customHeight="1">
      <c r="A436" s="125"/>
      <c r="B436" s="282" t="s">
        <v>264</v>
      </c>
      <c r="C436" s="31" t="s">
        <v>263</v>
      </c>
      <c r="D436" s="31">
        <v>300</v>
      </c>
      <c r="E436" s="31"/>
      <c r="F436" s="98">
        <f aca="true" t="shared" si="79" ref="F436:H437">F437</f>
        <v>537.556</v>
      </c>
      <c r="G436" s="98">
        <f t="shared" si="79"/>
        <v>573.294</v>
      </c>
      <c r="H436" s="98">
        <f t="shared" si="79"/>
        <v>596.226</v>
      </c>
    </row>
    <row r="437" spans="1:8" s="80" customFormat="1" ht="30" customHeight="1">
      <c r="A437" s="125"/>
      <c r="B437" s="282" t="s">
        <v>265</v>
      </c>
      <c r="C437" s="31" t="s">
        <v>263</v>
      </c>
      <c r="D437" s="30" t="s">
        <v>266</v>
      </c>
      <c r="E437" s="31"/>
      <c r="F437" s="98">
        <f t="shared" si="79"/>
        <v>537.556</v>
      </c>
      <c r="G437" s="98">
        <f t="shared" si="79"/>
        <v>573.294</v>
      </c>
      <c r="H437" s="98">
        <f t="shared" si="79"/>
        <v>596.226</v>
      </c>
    </row>
    <row r="438" spans="1:8" s="80" customFormat="1" ht="15" customHeight="1">
      <c r="A438" s="125"/>
      <c r="B438" s="282" t="s">
        <v>267</v>
      </c>
      <c r="C438" s="31" t="s">
        <v>263</v>
      </c>
      <c r="D438" s="30" t="s">
        <v>266</v>
      </c>
      <c r="E438" s="31">
        <v>1001</v>
      </c>
      <c r="F438" s="98">
        <v>537.556</v>
      </c>
      <c r="G438" s="98">
        <v>573.294</v>
      </c>
      <c r="H438" s="98">
        <v>596.226</v>
      </c>
    </row>
    <row r="439" spans="1:8" s="80" customFormat="1" ht="15" customHeight="1" hidden="1">
      <c r="A439" s="93"/>
      <c r="B439" s="291" t="s">
        <v>557</v>
      </c>
      <c r="C439" s="120" t="s">
        <v>556</v>
      </c>
      <c r="D439" s="94"/>
      <c r="E439" s="94"/>
      <c r="F439" s="108">
        <f aca="true" t="shared" si="80" ref="F439:H441">F440</f>
        <v>0</v>
      </c>
      <c r="G439" s="108">
        <f t="shared" si="80"/>
        <v>0</v>
      </c>
      <c r="H439" s="108">
        <f t="shared" si="80"/>
        <v>0</v>
      </c>
    </row>
    <row r="440" spans="1:8" s="80" customFormat="1" ht="30" customHeight="1" hidden="1">
      <c r="A440" s="125"/>
      <c r="B440" s="282" t="s">
        <v>57</v>
      </c>
      <c r="C440" s="34" t="s">
        <v>556</v>
      </c>
      <c r="D440" s="30" t="s">
        <v>76</v>
      </c>
      <c r="E440" s="30"/>
      <c r="F440" s="98">
        <f t="shared" si="80"/>
        <v>0</v>
      </c>
      <c r="G440" s="98">
        <f t="shared" si="80"/>
        <v>0</v>
      </c>
      <c r="H440" s="98">
        <f t="shared" si="80"/>
        <v>0</v>
      </c>
    </row>
    <row r="441" spans="1:8" s="80" customFormat="1" ht="30" customHeight="1" hidden="1">
      <c r="A441" s="125"/>
      <c r="B441" s="282" t="s">
        <v>58</v>
      </c>
      <c r="C441" s="34" t="s">
        <v>556</v>
      </c>
      <c r="D441" s="30" t="s">
        <v>59</v>
      </c>
      <c r="E441" s="30"/>
      <c r="F441" s="98">
        <f t="shared" si="80"/>
        <v>0</v>
      </c>
      <c r="G441" s="98">
        <f t="shared" si="80"/>
        <v>0</v>
      </c>
      <c r="H441" s="98">
        <f t="shared" si="80"/>
        <v>0</v>
      </c>
    </row>
    <row r="442" spans="1:8" s="80" customFormat="1" ht="15" customHeight="1" hidden="1">
      <c r="A442" s="125"/>
      <c r="B442" s="282" t="s">
        <v>140</v>
      </c>
      <c r="C442" s="34" t="s">
        <v>556</v>
      </c>
      <c r="D442" s="30" t="s">
        <v>59</v>
      </c>
      <c r="E442" s="30" t="s">
        <v>141</v>
      </c>
      <c r="F442" s="98">
        <v>0</v>
      </c>
      <c r="G442" s="98">
        <v>0</v>
      </c>
      <c r="H442" s="98">
        <v>0</v>
      </c>
    </row>
    <row r="443" spans="1:8" s="80" customFormat="1" ht="30" customHeight="1">
      <c r="A443" s="93"/>
      <c r="B443" s="291" t="s">
        <v>268</v>
      </c>
      <c r="C443" s="94" t="s">
        <v>269</v>
      </c>
      <c r="D443" s="104"/>
      <c r="E443" s="104"/>
      <c r="F443" s="108">
        <f>F445</f>
        <v>100</v>
      </c>
      <c r="G443" s="108">
        <f>G445</f>
        <v>100</v>
      </c>
      <c r="H443" s="108">
        <f>H445</f>
        <v>100</v>
      </c>
    </row>
    <row r="444" spans="1:8" s="80" customFormat="1" ht="15" customHeight="1">
      <c r="A444" s="125"/>
      <c r="B444" s="282" t="s">
        <v>97</v>
      </c>
      <c r="C444" s="30" t="s">
        <v>269</v>
      </c>
      <c r="D444" s="31">
        <v>800</v>
      </c>
      <c r="E444" s="31"/>
      <c r="F444" s="98">
        <f aca="true" t="shared" si="81" ref="F444:H449">F445</f>
        <v>100</v>
      </c>
      <c r="G444" s="98">
        <f t="shared" si="81"/>
        <v>100</v>
      </c>
      <c r="H444" s="98">
        <f t="shared" si="81"/>
        <v>100</v>
      </c>
    </row>
    <row r="445" spans="1:8" s="80" customFormat="1" ht="15" customHeight="1">
      <c r="A445" s="125"/>
      <c r="B445" s="282" t="s">
        <v>270</v>
      </c>
      <c r="C445" s="30" t="s">
        <v>269</v>
      </c>
      <c r="D445" s="30" t="s">
        <v>271</v>
      </c>
      <c r="E445" s="31"/>
      <c r="F445" s="98">
        <f t="shared" si="81"/>
        <v>100</v>
      </c>
      <c r="G445" s="98">
        <f t="shared" si="81"/>
        <v>100</v>
      </c>
      <c r="H445" s="98">
        <f t="shared" si="81"/>
        <v>100</v>
      </c>
    </row>
    <row r="446" spans="1:8" s="80" customFormat="1" ht="15" customHeight="1">
      <c r="A446" s="125"/>
      <c r="B446" s="282" t="s">
        <v>272</v>
      </c>
      <c r="C446" s="30" t="s">
        <v>269</v>
      </c>
      <c r="D446" s="30" t="s">
        <v>271</v>
      </c>
      <c r="E446" s="30" t="s">
        <v>273</v>
      </c>
      <c r="F446" s="98">
        <v>100</v>
      </c>
      <c r="G446" s="98">
        <v>100</v>
      </c>
      <c r="H446" s="98">
        <v>100</v>
      </c>
    </row>
    <row r="447" spans="1:8" s="80" customFormat="1" ht="15" customHeight="1">
      <c r="A447" s="93"/>
      <c r="B447" s="291" t="s">
        <v>274</v>
      </c>
      <c r="C447" s="120" t="s">
        <v>275</v>
      </c>
      <c r="D447" s="94"/>
      <c r="E447" s="94"/>
      <c r="F447" s="108">
        <f t="shared" si="81"/>
        <v>152</v>
      </c>
      <c r="G447" s="108">
        <f t="shared" si="81"/>
        <v>152</v>
      </c>
      <c r="H447" s="108">
        <f t="shared" si="81"/>
        <v>152</v>
      </c>
    </row>
    <row r="448" spans="1:8" s="80" customFormat="1" ht="30" customHeight="1">
      <c r="A448" s="125"/>
      <c r="B448" s="282" t="s">
        <v>57</v>
      </c>
      <c r="C448" s="34" t="s">
        <v>367</v>
      </c>
      <c r="D448" s="30" t="s">
        <v>76</v>
      </c>
      <c r="E448" s="30"/>
      <c r="F448" s="98">
        <f t="shared" si="81"/>
        <v>152</v>
      </c>
      <c r="G448" s="98">
        <f t="shared" si="81"/>
        <v>152</v>
      </c>
      <c r="H448" s="98">
        <f t="shared" si="81"/>
        <v>152</v>
      </c>
    </row>
    <row r="449" spans="1:8" s="80" customFormat="1" ht="30" customHeight="1">
      <c r="A449" s="125"/>
      <c r="B449" s="282" t="s">
        <v>58</v>
      </c>
      <c r="C449" s="34" t="s">
        <v>275</v>
      </c>
      <c r="D449" s="30" t="s">
        <v>59</v>
      </c>
      <c r="E449" s="30"/>
      <c r="F449" s="98">
        <f t="shared" si="81"/>
        <v>152</v>
      </c>
      <c r="G449" s="98">
        <f t="shared" si="81"/>
        <v>152</v>
      </c>
      <c r="H449" s="98">
        <f t="shared" si="81"/>
        <v>152</v>
      </c>
    </row>
    <row r="450" spans="1:8" s="80" customFormat="1" ht="15" customHeight="1">
      <c r="A450" s="125"/>
      <c r="B450" s="282" t="s">
        <v>174</v>
      </c>
      <c r="C450" s="34" t="s">
        <v>275</v>
      </c>
      <c r="D450" s="30" t="s">
        <v>59</v>
      </c>
      <c r="E450" s="30" t="s">
        <v>175</v>
      </c>
      <c r="F450" s="98">
        <f>180-180+152</f>
        <v>152</v>
      </c>
      <c r="G450" s="98">
        <f>180-180+152</f>
        <v>152</v>
      </c>
      <c r="H450" s="98">
        <f>180-180+152</f>
        <v>152</v>
      </c>
    </row>
    <row r="451" spans="1:8" s="80" customFormat="1" ht="30" customHeight="1" hidden="1">
      <c r="A451" s="103"/>
      <c r="B451" s="291" t="s">
        <v>176</v>
      </c>
      <c r="C451" s="94" t="s">
        <v>454</v>
      </c>
      <c r="D451" s="94"/>
      <c r="E451" s="94"/>
      <c r="F451" s="108">
        <f aca="true" t="shared" si="82" ref="F451:H453">F452</f>
        <v>0</v>
      </c>
      <c r="G451" s="108">
        <f t="shared" si="82"/>
        <v>0</v>
      </c>
      <c r="H451" s="108">
        <f t="shared" si="82"/>
        <v>0</v>
      </c>
    </row>
    <row r="452" spans="1:8" s="80" customFormat="1" ht="30" customHeight="1" hidden="1">
      <c r="A452" s="32"/>
      <c r="B452" s="289" t="s">
        <v>57</v>
      </c>
      <c r="C452" s="30" t="s">
        <v>454</v>
      </c>
      <c r="D452" s="30" t="s">
        <v>76</v>
      </c>
      <c r="E452" s="30"/>
      <c r="F452" s="98">
        <f t="shared" si="82"/>
        <v>0</v>
      </c>
      <c r="G452" s="98">
        <f t="shared" si="82"/>
        <v>0</v>
      </c>
      <c r="H452" s="98">
        <f t="shared" si="82"/>
        <v>0</v>
      </c>
    </row>
    <row r="453" spans="1:8" s="80" customFormat="1" ht="30" customHeight="1" hidden="1">
      <c r="A453" s="32"/>
      <c r="B453" s="282" t="s">
        <v>58</v>
      </c>
      <c r="C453" s="30" t="s">
        <v>454</v>
      </c>
      <c r="D453" s="30" t="s">
        <v>59</v>
      </c>
      <c r="E453" s="30"/>
      <c r="F453" s="98">
        <f t="shared" si="82"/>
        <v>0</v>
      </c>
      <c r="G453" s="98">
        <f t="shared" si="82"/>
        <v>0</v>
      </c>
      <c r="H453" s="98">
        <f t="shared" si="82"/>
        <v>0</v>
      </c>
    </row>
    <row r="454" spans="1:8" s="80" customFormat="1" ht="15" customHeight="1" hidden="1">
      <c r="A454" s="32"/>
      <c r="B454" s="282" t="s">
        <v>174</v>
      </c>
      <c r="C454" s="30" t="s">
        <v>454</v>
      </c>
      <c r="D454" s="30" t="s">
        <v>59</v>
      </c>
      <c r="E454" s="30" t="s">
        <v>175</v>
      </c>
      <c r="F454" s="98">
        <v>0</v>
      </c>
      <c r="G454" s="98">
        <v>0</v>
      </c>
      <c r="H454" s="98">
        <v>0</v>
      </c>
    </row>
    <row r="455" spans="1:8" s="80" customFormat="1" ht="45" customHeight="1">
      <c r="A455" s="93"/>
      <c r="B455" s="291" t="s">
        <v>277</v>
      </c>
      <c r="C455" s="104" t="s">
        <v>276</v>
      </c>
      <c r="D455" s="94"/>
      <c r="E455" s="94"/>
      <c r="F455" s="108">
        <f>F456+F459</f>
        <v>1050</v>
      </c>
      <c r="G455" s="108">
        <f>G456+G459</f>
        <v>1050</v>
      </c>
      <c r="H455" s="108">
        <f>H456+H459</f>
        <v>1050</v>
      </c>
    </row>
    <row r="456" spans="1:8" s="80" customFormat="1" ht="30" customHeight="1">
      <c r="A456" s="125"/>
      <c r="B456" s="282" t="s">
        <v>57</v>
      </c>
      <c r="C456" s="31" t="s">
        <v>276</v>
      </c>
      <c r="D456" s="30" t="s">
        <v>76</v>
      </c>
      <c r="E456" s="30"/>
      <c r="F456" s="98">
        <f aca="true" t="shared" si="83" ref="F456:H457">F457</f>
        <v>1050</v>
      </c>
      <c r="G456" s="98">
        <f t="shared" si="83"/>
        <v>1050</v>
      </c>
      <c r="H456" s="98">
        <f t="shared" si="83"/>
        <v>1050</v>
      </c>
    </row>
    <row r="457" spans="1:8" s="80" customFormat="1" ht="30" customHeight="1">
      <c r="A457" s="125"/>
      <c r="B457" s="282" t="s">
        <v>58</v>
      </c>
      <c r="C457" s="31" t="s">
        <v>276</v>
      </c>
      <c r="D457" s="30" t="s">
        <v>59</v>
      </c>
      <c r="E457" s="30"/>
      <c r="F457" s="98">
        <f t="shared" si="83"/>
        <v>1050</v>
      </c>
      <c r="G457" s="98">
        <f t="shared" si="83"/>
        <v>1050</v>
      </c>
      <c r="H457" s="98">
        <f t="shared" si="83"/>
        <v>1050</v>
      </c>
    </row>
    <row r="458" spans="1:8" s="80" customFormat="1" ht="15" customHeight="1">
      <c r="A458" s="125"/>
      <c r="B458" s="284" t="s">
        <v>149</v>
      </c>
      <c r="C458" s="31" t="s">
        <v>276</v>
      </c>
      <c r="D458" s="30" t="s">
        <v>59</v>
      </c>
      <c r="E458" s="30" t="s">
        <v>150</v>
      </c>
      <c r="F458" s="98">
        <f>500+550</f>
        <v>1050</v>
      </c>
      <c r="G458" s="98">
        <v>1050</v>
      </c>
      <c r="H458" s="98">
        <v>1050</v>
      </c>
    </row>
    <row r="459" spans="1:8" s="80" customFormat="1" ht="15" customHeight="1" hidden="1">
      <c r="A459" s="125"/>
      <c r="B459" s="282" t="s">
        <v>97</v>
      </c>
      <c r="C459" s="31" t="s">
        <v>276</v>
      </c>
      <c r="D459" s="30" t="s">
        <v>98</v>
      </c>
      <c r="E459" s="30"/>
      <c r="F459" s="98">
        <f aca="true" t="shared" si="84" ref="F459:H460">F460</f>
        <v>0</v>
      </c>
      <c r="G459" s="98">
        <f t="shared" si="84"/>
        <v>0</v>
      </c>
      <c r="H459" s="98">
        <f t="shared" si="84"/>
        <v>0</v>
      </c>
    </row>
    <row r="460" spans="1:8" s="80" customFormat="1" ht="15" customHeight="1" hidden="1">
      <c r="A460" s="125"/>
      <c r="B460" s="284" t="s">
        <v>249</v>
      </c>
      <c r="C460" s="31" t="s">
        <v>276</v>
      </c>
      <c r="D460" s="30" t="s">
        <v>250</v>
      </c>
      <c r="E460" s="30"/>
      <c r="F460" s="98">
        <f t="shared" si="84"/>
        <v>0</v>
      </c>
      <c r="G460" s="98">
        <f t="shared" si="84"/>
        <v>0</v>
      </c>
      <c r="H460" s="98">
        <f t="shared" si="84"/>
        <v>0</v>
      </c>
    </row>
    <row r="461" spans="1:8" s="80" customFormat="1" ht="15" customHeight="1" hidden="1">
      <c r="A461" s="125"/>
      <c r="B461" s="284" t="s">
        <v>149</v>
      </c>
      <c r="C461" s="31" t="s">
        <v>276</v>
      </c>
      <c r="D461" s="30" t="s">
        <v>250</v>
      </c>
      <c r="E461" s="30" t="s">
        <v>150</v>
      </c>
      <c r="F461" s="98">
        <v>0</v>
      </c>
      <c r="G461" s="98">
        <v>0</v>
      </c>
      <c r="H461" s="98">
        <v>0</v>
      </c>
    </row>
    <row r="462" spans="1:8" s="80" customFormat="1" ht="30" customHeight="1" hidden="1">
      <c r="A462" s="277"/>
      <c r="B462" s="297" t="s">
        <v>450</v>
      </c>
      <c r="C462" s="150" t="s">
        <v>452</v>
      </c>
      <c r="D462" s="141"/>
      <c r="E462" s="141"/>
      <c r="F462" s="142">
        <f>F463</f>
        <v>0</v>
      </c>
      <c r="G462" s="142">
        <f aca="true" t="shared" si="85" ref="G462:H464">G463</f>
        <v>0</v>
      </c>
      <c r="H462" s="142">
        <f t="shared" si="85"/>
        <v>0</v>
      </c>
    </row>
    <row r="463" spans="1:8" s="80" customFormat="1" ht="15" customHeight="1" hidden="1">
      <c r="A463" s="125"/>
      <c r="B463" s="282" t="s">
        <v>97</v>
      </c>
      <c r="C463" s="31" t="s">
        <v>452</v>
      </c>
      <c r="D463" s="30" t="s">
        <v>98</v>
      </c>
      <c r="E463" s="30"/>
      <c r="F463" s="98">
        <f>F464</f>
        <v>0</v>
      </c>
      <c r="G463" s="98">
        <f t="shared" si="85"/>
        <v>0</v>
      </c>
      <c r="H463" s="98">
        <f t="shared" si="85"/>
        <v>0</v>
      </c>
    </row>
    <row r="464" spans="1:8" s="80" customFormat="1" ht="15" customHeight="1" hidden="1">
      <c r="A464" s="125"/>
      <c r="B464" s="282" t="s">
        <v>490</v>
      </c>
      <c r="C464" s="31" t="s">
        <v>452</v>
      </c>
      <c r="D464" s="30" t="s">
        <v>489</v>
      </c>
      <c r="E464" s="30"/>
      <c r="F464" s="98">
        <f>F465</f>
        <v>0</v>
      </c>
      <c r="G464" s="98">
        <f t="shared" si="85"/>
        <v>0</v>
      </c>
      <c r="H464" s="98">
        <f t="shared" si="85"/>
        <v>0</v>
      </c>
    </row>
    <row r="465" spans="1:8" s="80" customFormat="1" ht="15" customHeight="1" hidden="1">
      <c r="A465" s="125"/>
      <c r="B465" s="284" t="s">
        <v>451</v>
      </c>
      <c r="C465" s="31" t="s">
        <v>452</v>
      </c>
      <c r="D465" s="30" t="s">
        <v>489</v>
      </c>
      <c r="E465" s="30" t="s">
        <v>453</v>
      </c>
      <c r="F465" s="98">
        <v>0</v>
      </c>
      <c r="G465" s="98">
        <v>0</v>
      </c>
      <c r="H465" s="98">
        <v>0</v>
      </c>
    </row>
    <row r="466" spans="1:8" s="80" customFormat="1" ht="15" customHeight="1" hidden="1">
      <c r="A466" s="93"/>
      <c r="B466" s="291" t="s">
        <v>278</v>
      </c>
      <c r="C466" s="94" t="s">
        <v>295</v>
      </c>
      <c r="D466" s="94"/>
      <c r="E466" s="94"/>
      <c r="F466" s="108">
        <f>F467+F470</f>
        <v>0</v>
      </c>
      <c r="G466" s="108">
        <f>G467+G470</f>
        <v>0</v>
      </c>
      <c r="H466" s="108">
        <f>H467+H470</f>
        <v>0</v>
      </c>
    </row>
    <row r="467" spans="1:8" s="80" customFormat="1" ht="30" customHeight="1" hidden="1">
      <c r="A467" s="125"/>
      <c r="B467" s="282" t="s">
        <v>57</v>
      </c>
      <c r="C467" s="30" t="s">
        <v>295</v>
      </c>
      <c r="D467" s="30" t="s">
        <v>76</v>
      </c>
      <c r="E467" s="30"/>
      <c r="F467" s="98">
        <f aca="true" t="shared" si="86" ref="F467:H468">F468</f>
        <v>0</v>
      </c>
      <c r="G467" s="98">
        <f t="shared" si="86"/>
        <v>0</v>
      </c>
      <c r="H467" s="98">
        <f t="shared" si="86"/>
        <v>0</v>
      </c>
    </row>
    <row r="468" spans="1:8" s="80" customFormat="1" ht="30" customHeight="1" hidden="1">
      <c r="A468" s="125"/>
      <c r="B468" s="282" t="s">
        <v>58</v>
      </c>
      <c r="C468" s="30" t="s">
        <v>295</v>
      </c>
      <c r="D468" s="30" t="s">
        <v>59</v>
      </c>
      <c r="E468" s="30"/>
      <c r="F468" s="98">
        <f t="shared" si="86"/>
        <v>0</v>
      </c>
      <c r="G468" s="98">
        <f t="shared" si="86"/>
        <v>0</v>
      </c>
      <c r="H468" s="98">
        <f t="shared" si="86"/>
        <v>0</v>
      </c>
    </row>
    <row r="469" spans="1:8" s="80" customFormat="1" ht="15" customHeight="1" hidden="1">
      <c r="A469" s="125"/>
      <c r="B469" s="284" t="s">
        <v>124</v>
      </c>
      <c r="C469" s="30" t="s">
        <v>295</v>
      </c>
      <c r="D469" s="30" t="s">
        <v>59</v>
      </c>
      <c r="E469" s="30" t="s">
        <v>279</v>
      </c>
      <c r="F469" s="98">
        <v>0</v>
      </c>
      <c r="G469" s="98">
        <v>0</v>
      </c>
      <c r="H469" s="98">
        <v>0</v>
      </c>
    </row>
    <row r="470" spans="1:8" s="80" customFormat="1" ht="15" customHeight="1" hidden="1">
      <c r="A470" s="125"/>
      <c r="B470" s="284" t="s">
        <v>264</v>
      </c>
      <c r="C470" s="30" t="s">
        <v>295</v>
      </c>
      <c r="D470" s="30" t="s">
        <v>280</v>
      </c>
      <c r="E470" s="30"/>
      <c r="F470" s="98">
        <f aca="true" t="shared" si="87" ref="F470:H471">F471</f>
        <v>0</v>
      </c>
      <c r="G470" s="98">
        <f t="shared" si="87"/>
        <v>0</v>
      </c>
      <c r="H470" s="98">
        <f t="shared" si="87"/>
        <v>0</v>
      </c>
    </row>
    <row r="471" spans="1:8" s="80" customFormat="1" ht="15" customHeight="1" hidden="1">
      <c r="A471" s="125"/>
      <c r="B471" s="282" t="s">
        <v>281</v>
      </c>
      <c r="C471" s="30" t="s">
        <v>295</v>
      </c>
      <c r="D471" s="30" t="s">
        <v>282</v>
      </c>
      <c r="E471" s="30"/>
      <c r="F471" s="98">
        <f t="shared" si="87"/>
        <v>0</v>
      </c>
      <c r="G471" s="98">
        <f t="shared" si="87"/>
        <v>0</v>
      </c>
      <c r="H471" s="98">
        <f t="shared" si="87"/>
        <v>0</v>
      </c>
    </row>
    <row r="472" spans="1:8" s="80" customFormat="1" ht="15" customHeight="1" hidden="1">
      <c r="A472" s="125"/>
      <c r="B472" s="284" t="s">
        <v>124</v>
      </c>
      <c r="C472" s="30" t="s">
        <v>295</v>
      </c>
      <c r="D472" s="30" t="s">
        <v>282</v>
      </c>
      <c r="E472" s="30" t="s">
        <v>279</v>
      </c>
      <c r="F472" s="98">
        <v>0</v>
      </c>
      <c r="G472" s="98">
        <v>0</v>
      </c>
      <c r="H472" s="98">
        <v>0</v>
      </c>
    </row>
    <row r="473" spans="1:8" s="80" customFormat="1" ht="30" customHeight="1" hidden="1">
      <c r="A473" s="93"/>
      <c r="B473" s="283" t="s">
        <v>166</v>
      </c>
      <c r="C473" s="120" t="s">
        <v>283</v>
      </c>
      <c r="D473" s="104"/>
      <c r="E473" s="94"/>
      <c r="F473" s="108">
        <f>F474+F478</f>
        <v>0</v>
      </c>
      <c r="G473" s="108">
        <f>G474+G478</f>
        <v>0</v>
      </c>
      <c r="H473" s="108">
        <f>H474+H478</f>
        <v>0</v>
      </c>
    </row>
    <row r="474" spans="1:8" s="80" customFormat="1" ht="30" customHeight="1" hidden="1">
      <c r="A474" s="125"/>
      <c r="B474" s="287" t="s">
        <v>57</v>
      </c>
      <c r="C474" s="34" t="s">
        <v>283</v>
      </c>
      <c r="D474" s="31">
        <v>200</v>
      </c>
      <c r="E474" s="30"/>
      <c r="F474" s="98">
        <f aca="true" t="shared" si="88" ref="F474:H475">F475</f>
        <v>0</v>
      </c>
      <c r="G474" s="98">
        <f t="shared" si="88"/>
        <v>0</v>
      </c>
      <c r="H474" s="98">
        <f t="shared" si="88"/>
        <v>0</v>
      </c>
    </row>
    <row r="475" spans="1:8" s="80" customFormat="1" ht="30" customHeight="1" hidden="1">
      <c r="A475" s="125"/>
      <c r="B475" s="282" t="s">
        <v>58</v>
      </c>
      <c r="C475" s="34" t="s">
        <v>283</v>
      </c>
      <c r="D475" s="31">
        <v>240</v>
      </c>
      <c r="E475" s="30"/>
      <c r="F475" s="98">
        <f t="shared" si="88"/>
        <v>0</v>
      </c>
      <c r="G475" s="98">
        <f t="shared" si="88"/>
        <v>0</v>
      </c>
      <c r="H475" s="98">
        <f t="shared" si="88"/>
        <v>0</v>
      </c>
    </row>
    <row r="476" spans="1:8" s="80" customFormat="1" ht="15" customHeight="1" hidden="1">
      <c r="A476" s="125"/>
      <c r="B476" s="282" t="s">
        <v>140</v>
      </c>
      <c r="C476" s="34" t="s">
        <v>283</v>
      </c>
      <c r="D476" s="30" t="s">
        <v>59</v>
      </c>
      <c r="E476" s="30" t="s">
        <v>141</v>
      </c>
      <c r="F476" s="98">
        <v>0</v>
      </c>
      <c r="G476" s="98">
        <v>0</v>
      </c>
      <c r="H476" s="98">
        <v>0</v>
      </c>
    </row>
    <row r="477" spans="1:8" s="80" customFormat="1" ht="15" customHeight="1" hidden="1">
      <c r="A477" s="125"/>
      <c r="B477" s="282" t="s">
        <v>97</v>
      </c>
      <c r="C477" s="34" t="s">
        <v>283</v>
      </c>
      <c r="D477" s="30" t="s">
        <v>98</v>
      </c>
      <c r="E477" s="30"/>
      <c r="F477" s="98">
        <f aca="true" t="shared" si="89" ref="F477:H478">F478</f>
        <v>0</v>
      </c>
      <c r="G477" s="98">
        <f t="shared" si="89"/>
        <v>0</v>
      </c>
      <c r="H477" s="98">
        <f t="shared" si="89"/>
        <v>0</v>
      </c>
    </row>
    <row r="478" spans="1:8" s="80" customFormat="1" ht="15" customHeight="1" hidden="1">
      <c r="A478" s="125"/>
      <c r="B478" s="282" t="s">
        <v>249</v>
      </c>
      <c r="C478" s="34" t="s">
        <v>283</v>
      </c>
      <c r="D478" s="30" t="s">
        <v>250</v>
      </c>
      <c r="E478" s="30"/>
      <c r="F478" s="98">
        <f t="shared" si="89"/>
        <v>0</v>
      </c>
      <c r="G478" s="98">
        <f t="shared" si="89"/>
        <v>0</v>
      </c>
      <c r="H478" s="98">
        <f t="shared" si="89"/>
        <v>0</v>
      </c>
    </row>
    <row r="479" spans="1:8" s="80" customFormat="1" ht="15" customHeight="1" hidden="1">
      <c r="A479" s="125"/>
      <c r="B479" s="282" t="s">
        <v>140</v>
      </c>
      <c r="C479" s="34" t="s">
        <v>283</v>
      </c>
      <c r="D479" s="30" t="s">
        <v>250</v>
      </c>
      <c r="E479" s="30" t="s">
        <v>141</v>
      </c>
      <c r="F479" s="98">
        <v>0</v>
      </c>
      <c r="G479" s="98">
        <v>0</v>
      </c>
      <c r="H479" s="98">
        <v>0</v>
      </c>
    </row>
    <row r="480" spans="1:8" s="80" customFormat="1" ht="15" customHeight="1">
      <c r="A480" s="123"/>
      <c r="B480" s="291" t="s">
        <v>284</v>
      </c>
      <c r="C480" s="120" t="s">
        <v>285</v>
      </c>
      <c r="D480" s="94"/>
      <c r="E480" s="94"/>
      <c r="F480" s="108">
        <f>F481+F484</f>
        <v>330</v>
      </c>
      <c r="G480" s="108">
        <f>G481+G484</f>
        <v>1290</v>
      </c>
      <c r="H480" s="108">
        <f>H481+H484</f>
        <v>1132</v>
      </c>
    </row>
    <row r="481" spans="1:8" s="80" customFormat="1" ht="30" customHeight="1">
      <c r="A481" s="122"/>
      <c r="B481" s="282" t="s">
        <v>57</v>
      </c>
      <c r="C481" s="34" t="s">
        <v>285</v>
      </c>
      <c r="D481" s="30" t="s">
        <v>76</v>
      </c>
      <c r="E481" s="30"/>
      <c r="F481" s="98">
        <f aca="true" t="shared" si="90" ref="F481:H482">F482</f>
        <v>330</v>
      </c>
      <c r="G481" s="98">
        <f t="shared" si="90"/>
        <v>1290</v>
      </c>
      <c r="H481" s="98">
        <f t="shared" si="90"/>
        <v>1132</v>
      </c>
    </row>
    <row r="482" spans="1:8" s="80" customFormat="1" ht="30" customHeight="1">
      <c r="A482" s="122"/>
      <c r="B482" s="282" t="s">
        <v>58</v>
      </c>
      <c r="C482" s="34" t="s">
        <v>285</v>
      </c>
      <c r="D482" s="30" t="s">
        <v>59</v>
      </c>
      <c r="E482" s="30"/>
      <c r="F482" s="98">
        <f t="shared" si="90"/>
        <v>330</v>
      </c>
      <c r="G482" s="98">
        <f t="shared" si="90"/>
        <v>1290</v>
      </c>
      <c r="H482" s="98">
        <f t="shared" si="90"/>
        <v>1132</v>
      </c>
    </row>
    <row r="483" spans="1:8" s="80" customFormat="1" ht="15" customHeight="1">
      <c r="A483" s="122"/>
      <c r="B483" s="282" t="s">
        <v>140</v>
      </c>
      <c r="C483" s="34" t="s">
        <v>285</v>
      </c>
      <c r="D483" s="30" t="s">
        <v>59</v>
      </c>
      <c r="E483" s="30" t="s">
        <v>141</v>
      </c>
      <c r="F483" s="98">
        <f>300+30</f>
        <v>330</v>
      </c>
      <c r="G483" s="98">
        <f>330+3000-2040</f>
        <v>1290</v>
      </c>
      <c r="H483" s="98">
        <f>330+5000-4198</f>
        <v>1132</v>
      </c>
    </row>
    <row r="484" spans="1:8" s="80" customFormat="1" ht="15" customHeight="1" hidden="1">
      <c r="A484" s="122"/>
      <c r="B484" s="282" t="s">
        <v>249</v>
      </c>
      <c r="C484" s="34" t="s">
        <v>285</v>
      </c>
      <c r="D484" s="30" t="s">
        <v>250</v>
      </c>
      <c r="E484" s="30"/>
      <c r="F484" s="98">
        <f>F485</f>
        <v>0</v>
      </c>
      <c r="G484" s="98">
        <f>G485</f>
        <v>0</v>
      </c>
      <c r="H484" s="98">
        <f>H485</f>
        <v>0</v>
      </c>
    </row>
    <row r="485" spans="1:8" s="80" customFormat="1" ht="15" customHeight="1" hidden="1">
      <c r="A485" s="122"/>
      <c r="B485" s="282" t="s">
        <v>140</v>
      </c>
      <c r="C485" s="34" t="s">
        <v>285</v>
      </c>
      <c r="D485" s="30" t="s">
        <v>250</v>
      </c>
      <c r="E485" s="30" t="s">
        <v>141</v>
      </c>
      <c r="F485" s="98">
        <v>0</v>
      </c>
      <c r="G485" s="98">
        <v>0</v>
      </c>
      <c r="H485" s="98">
        <v>0</v>
      </c>
    </row>
    <row r="486" spans="1:8" s="80" customFormat="1" ht="45" customHeight="1" hidden="1">
      <c r="A486" s="123"/>
      <c r="B486" s="291" t="s">
        <v>286</v>
      </c>
      <c r="C486" s="120" t="s">
        <v>287</v>
      </c>
      <c r="D486" s="94"/>
      <c r="E486" s="94"/>
      <c r="F486" s="108">
        <f aca="true" t="shared" si="91" ref="F486:H488">F487</f>
        <v>0</v>
      </c>
      <c r="G486" s="108">
        <f t="shared" si="91"/>
        <v>0</v>
      </c>
      <c r="H486" s="108">
        <f t="shared" si="91"/>
        <v>0</v>
      </c>
    </row>
    <row r="487" spans="1:8" s="80" customFormat="1" ht="30" customHeight="1" hidden="1">
      <c r="A487" s="122"/>
      <c r="B487" s="282" t="s">
        <v>57</v>
      </c>
      <c r="C487" s="34" t="s">
        <v>287</v>
      </c>
      <c r="D487" s="30" t="s">
        <v>76</v>
      </c>
      <c r="E487" s="30"/>
      <c r="F487" s="98">
        <f t="shared" si="91"/>
        <v>0</v>
      </c>
      <c r="G487" s="98">
        <f t="shared" si="91"/>
        <v>0</v>
      </c>
      <c r="H487" s="98">
        <f t="shared" si="91"/>
        <v>0</v>
      </c>
    </row>
    <row r="488" spans="1:8" s="80" customFormat="1" ht="30" customHeight="1" hidden="1">
      <c r="A488" s="122"/>
      <c r="B488" s="282" t="s">
        <v>58</v>
      </c>
      <c r="C488" s="34" t="s">
        <v>287</v>
      </c>
      <c r="D488" s="30" t="s">
        <v>59</v>
      </c>
      <c r="E488" s="30"/>
      <c r="F488" s="98">
        <f t="shared" si="91"/>
        <v>0</v>
      </c>
      <c r="G488" s="98">
        <f t="shared" si="91"/>
        <v>0</v>
      </c>
      <c r="H488" s="98">
        <f t="shared" si="91"/>
        <v>0</v>
      </c>
    </row>
    <row r="489" spans="1:8" s="80" customFormat="1" ht="15" customHeight="1" hidden="1">
      <c r="A489" s="122"/>
      <c r="B489" s="282" t="s">
        <v>288</v>
      </c>
      <c r="C489" s="34" t="s">
        <v>287</v>
      </c>
      <c r="D489" s="30" t="s">
        <v>59</v>
      </c>
      <c r="E489" s="30" t="s">
        <v>289</v>
      </c>
      <c r="F489" s="98">
        <v>0</v>
      </c>
      <c r="G489" s="98">
        <v>0</v>
      </c>
      <c r="H489" s="98">
        <v>0</v>
      </c>
    </row>
    <row r="490" spans="1:8" s="80" customFormat="1" ht="30" customHeight="1">
      <c r="A490" s="123"/>
      <c r="B490" s="291" t="s">
        <v>290</v>
      </c>
      <c r="C490" s="94" t="s">
        <v>291</v>
      </c>
      <c r="D490" s="104"/>
      <c r="E490" s="104"/>
      <c r="F490" s="108">
        <f>F491+F494</f>
        <v>594.7</v>
      </c>
      <c r="G490" s="108">
        <f>G491+G494</f>
        <v>594.7</v>
      </c>
      <c r="H490" s="108">
        <f>H491+H494</f>
        <v>594.7</v>
      </c>
    </row>
    <row r="491" spans="1:8" s="80" customFormat="1" ht="60" customHeight="1">
      <c r="A491" s="122"/>
      <c r="B491" s="282" t="s">
        <v>92</v>
      </c>
      <c r="C491" s="30" t="s">
        <v>291</v>
      </c>
      <c r="D491" s="31">
        <v>100</v>
      </c>
      <c r="E491" s="31"/>
      <c r="F491" s="98">
        <f aca="true" t="shared" si="92" ref="F491:H492">F492</f>
        <v>578.639</v>
      </c>
      <c r="G491" s="98">
        <f t="shared" si="92"/>
        <v>593.707</v>
      </c>
      <c r="H491" s="98">
        <f t="shared" si="92"/>
        <v>593.707</v>
      </c>
    </row>
    <row r="492" spans="1:8" s="80" customFormat="1" ht="30" customHeight="1">
      <c r="A492" s="122"/>
      <c r="B492" s="282" t="s">
        <v>213</v>
      </c>
      <c r="C492" s="30" t="s">
        <v>291</v>
      </c>
      <c r="D492" s="30" t="s">
        <v>214</v>
      </c>
      <c r="E492" s="31"/>
      <c r="F492" s="98">
        <f t="shared" si="92"/>
        <v>578.639</v>
      </c>
      <c r="G492" s="98">
        <f t="shared" si="92"/>
        <v>593.707</v>
      </c>
      <c r="H492" s="98">
        <f t="shared" si="92"/>
        <v>593.707</v>
      </c>
    </row>
    <row r="493" spans="1:8" s="80" customFormat="1" ht="15" customHeight="1">
      <c r="A493" s="122"/>
      <c r="B493" s="282" t="s">
        <v>292</v>
      </c>
      <c r="C493" s="30" t="s">
        <v>291</v>
      </c>
      <c r="D493" s="30" t="s">
        <v>214</v>
      </c>
      <c r="E493" s="30" t="s">
        <v>293</v>
      </c>
      <c r="F493" s="98">
        <f>439.815+132.824+6</f>
        <v>578.639</v>
      </c>
      <c r="G493" s="98">
        <f>451.388+136.319+6</f>
        <v>593.707</v>
      </c>
      <c r="H493" s="98">
        <f>451.388+136.319+6</f>
        <v>593.707</v>
      </c>
    </row>
    <row r="494" spans="1:8" s="80" customFormat="1" ht="30" customHeight="1">
      <c r="A494" s="122"/>
      <c r="B494" s="282" t="s">
        <v>57</v>
      </c>
      <c r="C494" s="30" t="s">
        <v>291</v>
      </c>
      <c r="D494" s="30" t="s">
        <v>76</v>
      </c>
      <c r="E494" s="30"/>
      <c r="F494" s="98">
        <f aca="true" t="shared" si="93" ref="F494:H495">F495</f>
        <v>16.061</v>
      </c>
      <c r="G494" s="98">
        <f t="shared" si="93"/>
        <v>0.993</v>
      </c>
      <c r="H494" s="98">
        <f t="shared" si="93"/>
        <v>0.993</v>
      </c>
    </row>
    <row r="495" spans="1:8" s="80" customFormat="1" ht="30" customHeight="1">
      <c r="A495" s="122"/>
      <c r="B495" s="282" t="s">
        <v>58</v>
      </c>
      <c r="C495" s="30" t="s">
        <v>291</v>
      </c>
      <c r="D495" s="30" t="s">
        <v>59</v>
      </c>
      <c r="E495" s="31"/>
      <c r="F495" s="98">
        <f t="shared" si="93"/>
        <v>16.061</v>
      </c>
      <c r="G495" s="98">
        <f t="shared" si="93"/>
        <v>0.993</v>
      </c>
      <c r="H495" s="98">
        <f t="shared" si="93"/>
        <v>0.993</v>
      </c>
    </row>
    <row r="496" spans="1:8" s="80" customFormat="1" ht="15" customHeight="1">
      <c r="A496" s="122"/>
      <c r="B496" s="282" t="s">
        <v>292</v>
      </c>
      <c r="C496" s="30" t="s">
        <v>291</v>
      </c>
      <c r="D496" s="30" t="s">
        <v>59</v>
      </c>
      <c r="E496" s="30" t="s">
        <v>293</v>
      </c>
      <c r="F496" s="98">
        <v>16.061</v>
      </c>
      <c r="G496" s="98">
        <v>0.993</v>
      </c>
      <c r="H496" s="98">
        <v>0.993</v>
      </c>
    </row>
    <row r="497" spans="1:8" s="80" customFormat="1" ht="30" customHeight="1" hidden="1">
      <c r="A497" s="140"/>
      <c r="B497" s="300" t="s">
        <v>362</v>
      </c>
      <c r="C497" s="141" t="s">
        <v>521</v>
      </c>
      <c r="D497" s="141"/>
      <c r="E497" s="141"/>
      <c r="F497" s="142">
        <f aca="true" t="shared" si="94" ref="F497:H498">F498</f>
        <v>0</v>
      </c>
      <c r="G497" s="142">
        <f t="shared" si="94"/>
        <v>0</v>
      </c>
      <c r="H497" s="142">
        <f t="shared" si="94"/>
        <v>0</v>
      </c>
    </row>
    <row r="498" spans="1:8" s="80" customFormat="1" ht="30" customHeight="1" hidden="1">
      <c r="A498" s="122"/>
      <c r="B498" s="282" t="s">
        <v>57</v>
      </c>
      <c r="C498" s="34" t="s">
        <v>521</v>
      </c>
      <c r="D498" s="31">
        <v>200</v>
      </c>
      <c r="E498" s="30"/>
      <c r="F498" s="97">
        <f t="shared" si="94"/>
        <v>0</v>
      </c>
      <c r="G498" s="97">
        <f t="shared" si="94"/>
        <v>0</v>
      </c>
      <c r="H498" s="97">
        <f t="shared" si="94"/>
        <v>0</v>
      </c>
    </row>
    <row r="499" spans="1:8" s="80" customFormat="1" ht="30" customHeight="1" hidden="1">
      <c r="A499" s="122"/>
      <c r="B499" s="282" t="s">
        <v>58</v>
      </c>
      <c r="C499" s="34" t="s">
        <v>521</v>
      </c>
      <c r="D499" s="31">
        <v>240</v>
      </c>
      <c r="E499" s="30"/>
      <c r="F499" s="97">
        <f>F500+F501</f>
        <v>0</v>
      </c>
      <c r="G499" s="97">
        <f>G500+G501</f>
        <v>0</v>
      </c>
      <c r="H499" s="97">
        <f>H500+H501</f>
        <v>0</v>
      </c>
    </row>
    <row r="500" spans="1:8" s="80" customFormat="1" ht="15" customHeight="1" hidden="1">
      <c r="A500" s="122"/>
      <c r="B500" s="282" t="s">
        <v>140</v>
      </c>
      <c r="C500" s="34" t="s">
        <v>521</v>
      </c>
      <c r="D500" s="31">
        <v>240</v>
      </c>
      <c r="E500" s="30" t="s">
        <v>141</v>
      </c>
      <c r="F500" s="97">
        <f>20+350-20-350</f>
        <v>0</v>
      </c>
      <c r="G500" s="97">
        <v>0</v>
      </c>
      <c r="H500" s="97">
        <v>0</v>
      </c>
    </row>
    <row r="501" spans="1:8" s="80" customFormat="1" ht="15" customHeight="1" hidden="1">
      <c r="A501" s="122"/>
      <c r="B501" s="282" t="s">
        <v>95</v>
      </c>
      <c r="C501" s="34" t="s">
        <v>521</v>
      </c>
      <c r="D501" s="31">
        <v>240</v>
      </c>
      <c r="E501" s="30" t="s">
        <v>96</v>
      </c>
      <c r="F501" s="97">
        <v>0</v>
      </c>
      <c r="G501" s="97">
        <v>0</v>
      </c>
      <c r="H501" s="97">
        <v>0</v>
      </c>
    </row>
    <row r="502" spans="1:8" s="80" customFormat="1" ht="60" customHeight="1" hidden="1">
      <c r="A502" s="140"/>
      <c r="B502" s="300" t="s">
        <v>514</v>
      </c>
      <c r="C502" s="141" t="s">
        <v>513</v>
      </c>
      <c r="D502" s="141"/>
      <c r="E502" s="141"/>
      <c r="F502" s="142">
        <f aca="true" t="shared" si="95" ref="F502:H504">F503</f>
        <v>0</v>
      </c>
      <c r="G502" s="142">
        <f t="shared" si="95"/>
        <v>0</v>
      </c>
      <c r="H502" s="142">
        <f t="shared" si="95"/>
        <v>0</v>
      </c>
    </row>
    <row r="503" spans="1:8" s="80" customFormat="1" ht="60" customHeight="1" hidden="1">
      <c r="A503" s="122"/>
      <c r="B503" s="282" t="s">
        <v>92</v>
      </c>
      <c r="C503" s="34" t="s">
        <v>513</v>
      </c>
      <c r="D503" s="31">
        <v>100</v>
      </c>
      <c r="E503" s="30"/>
      <c r="F503" s="97">
        <f t="shared" si="95"/>
        <v>0</v>
      </c>
      <c r="G503" s="97">
        <f t="shared" si="95"/>
        <v>0</v>
      </c>
      <c r="H503" s="97">
        <f t="shared" si="95"/>
        <v>0</v>
      </c>
    </row>
    <row r="504" spans="1:8" s="80" customFormat="1" ht="30" customHeight="1" hidden="1">
      <c r="A504" s="122"/>
      <c r="B504" s="282" t="s">
        <v>213</v>
      </c>
      <c r="C504" s="34" t="s">
        <v>513</v>
      </c>
      <c r="D504" s="31">
        <v>120</v>
      </c>
      <c r="E504" s="30"/>
      <c r="F504" s="97">
        <f t="shared" si="95"/>
        <v>0</v>
      </c>
      <c r="G504" s="97">
        <f t="shared" si="95"/>
        <v>0</v>
      </c>
      <c r="H504" s="97">
        <f t="shared" si="95"/>
        <v>0</v>
      </c>
    </row>
    <row r="505" spans="1:8" s="80" customFormat="1" ht="15" customHeight="1" hidden="1">
      <c r="A505" s="122"/>
      <c r="B505" s="282" t="s">
        <v>185</v>
      </c>
      <c r="C505" s="34" t="s">
        <v>513</v>
      </c>
      <c r="D505" s="31">
        <v>120</v>
      </c>
      <c r="E505" s="30" t="s">
        <v>186</v>
      </c>
      <c r="F505" s="97">
        <v>0</v>
      </c>
      <c r="G505" s="97">
        <v>0</v>
      </c>
      <c r="H505" s="97">
        <v>0</v>
      </c>
    </row>
    <row r="506" spans="1:8" s="80" customFormat="1" ht="30" customHeight="1" hidden="1">
      <c r="A506" s="149"/>
      <c r="B506" s="352" t="s">
        <v>75</v>
      </c>
      <c r="C506" s="141" t="s">
        <v>522</v>
      </c>
      <c r="D506" s="141"/>
      <c r="E506" s="141"/>
      <c r="F506" s="341">
        <f>F507+F510</f>
        <v>0</v>
      </c>
      <c r="G506" s="341">
        <f>G507+G510</f>
        <v>0</v>
      </c>
      <c r="H506" s="341">
        <f>H507+H510</f>
        <v>0</v>
      </c>
    </row>
    <row r="507" spans="1:8" s="80" customFormat="1" ht="30" customHeight="1" hidden="1">
      <c r="A507" s="32"/>
      <c r="B507" s="288" t="s">
        <v>77</v>
      </c>
      <c r="C507" s="30" t="s">
        <v>522</v>
      </c>
      <c r="D507" s="30" t="s">
        <v>78</v>
      </c>
      <c r="E507" s="30"/>
      <c r="F507" s="97">
        <f>F508</f>
        <v>0</v>
      </c>
      <c r="G507" s="97">
        <f aca="true" t="shared" si="96" ref="G507:H511">G508</f>
        <v>0</v>
      </c>
      <c r="H507" s="97">
        <f t="shared" si="96"/>
        <v>0</v>
      </c>
    </row>
    <row r="508" spans="1:8" s="80" customFormat="1" ht="30" customHeight="1" hidden="1">
      <c r="A508" s="32"/>
      <c r="B508" s="282" t="s">
        <v>79</v>
      </c>
      <c r="C508" s="30" t="s">
        <v>522</v>
      </c>
      <c r="D508" s="30" t="s">
        <v>80</v>
      </c>
      <c r="E508" s="30"/>
      <c r="F508" s="97">
        <f>F509</f>
        <v>0</v>
      </c>
      <c r="G508" s="97">
        <f t="shared" si="96"/>
        <v>0</v>
      </c>
      <c r="H508" s="97">
        <f t="shared" si="96"/>
        <v>0</v>
      </c>
    </row>
    <row r="509" spans="1:8" s="80" customFormat="1" ht="15" customHeight="1" hidden="1">
      <c r="A509" s="32"/>
      <c r="B509" s="282" t="s">
        <v>68</v>
      </c>
      <c r="C509" s="30" t="s">
        <v>522</v>
      </c>
      <c r="D509" s="30" t="s">
        <v>80</v>
      </c>
      <c r="E509" s="30" t="s">
        <v>69</v>
      </c>
      <c r="F509" s="97"/>
      <c r="G509" s="97">
        <v>0</v>
      </c>
      <c r="H509" s="97">
        <v>0</v>
      </c>
    </row>
    <row r="510" spans="1:8" s="80" customFormat="1" ht="15" customHeight="1" hidden="1">
      <c r="A510" s="32"/>
      <c r="B510" s="282" t="s">
        <v>97</v>
      </c>
      <c r="C510" s="30" t="s">
        <v>522</v>
      </c>
      <c r="D510" s="30" t="s">
        <v>98</v>
      </c>
      <c r="E510" s="30"/>
      <c r="F510" s="97">
        <f>F511</f>
        <v>0</v>
      </c>
      <c r="G510" s="97">
        <f t="shared" si="96"/>
        <v>0</v>
      </c>
      <c r="H510" s="97">
        <f t="shared" si="96"/>
        <v>0</v>
      </c>
    </row>
    <row r="511" spans="1:8" s="80" customFormat="1" ht="15" customHeight="1" hidden="1">
      <c r="A511" s="32"/>
      <c r="B511" s="282" t="s">
        <v>249</v>
      </c>
      <c r="C511" s="30" t="s">
        <v>522</v>
      </c>
      <c r="D511" s="30" t="s">
        <v>250</v>
      </c>
      <c r="E511" s="30"/>
      <c r="F511" s="97">
        <f>F512</f>
        <v>0</v>
      </c>
      <c r="G511" s="97">
        <f t="shared" si="96"/>
        <v>0</v>
      </c>
      <c r="H511" s="97">
        <f t="shared" si="96"/>
        <v>0</v>
      </c>
    </row>
    <row r="512" spans="1:8" s="80" customFormat="1" ht="15" customHeight="1" hidden="1">
      <c r="A512" s="32"/>
      <c r="B512" s="282" t="s">
        <v>68</v>
      </c>
      <c r="C512" s="30" t="s">
        <v>522</v>
      </c>
      <c r="D512" s="30" t="s">
        <v>250</v>
      </c>
      <c r="E512" s="30" t="s">
        <v>69</v>
      </c>
      <c r="F512" s="97">
        <v>0</v>
      </c>
      <c r="G512" s="97">
        <v>0</v>
      </c>
      <c r="H512" s="97">
        <v>0</v>
      </c>
    </row>
    <row r="513" spans="1:8" s="84" customFormat="1" ht="15" customHeight="1">
      <c r="A513" s="514" t="s">
        <v>294</v>
      </c>
      <c r="B513" s="515"/>
      <c r="C513" s="515"/>
      <c r="D513" s="516"/>
      <c r="E513" s="127"/>
      <c r="F513" s="128">
        <f>F18+F345</f>
        <v>115952.65</v>
      </c>
      <c r="G513" s="128">
        <f>G18+G345</f>
        <v>82408.29699999999</v>
      </c>
      <c r="H513" s="128">
        <f>H18+H345</f>
        <v>80357.02</v>
      </c>
    </row>
    <row r="514" ht="12.75">
      <c r="H514" s="129"/>
    </row>
    <row r="515" ht="12.75">
      <c r="H515" s="129"/>
    </row>
    <row r="516" ht="12.75">
      <c r="H516" s="129"/>
    </row>
    <row r="517" ht="12.75">
      <c r="H517" s="129"/>
    </row>
    <row r="518" ht="12.75">
      <c r="H518" s="129"/>
    </row>
    <row r="519" ht="12.75">
      <c r="H519" s="129"/>
    </row>
    <row r="520" ht="12.75">
      <c r="H520" s="129"/>
    </row>
    <row r="521" ht="12.75">
      <c r="H521" s="129"/>
    </row>
    <row r="522" ht="12.75">
      <c r="H522" s="129"/>
    </row>
    <row r="523" ht="12.75">
      <c r="H523" s="129"/>
    </row>
    <row r="524" ht="12.75">
      <c r="H524" s="129"/>
    </row>
    <row r="525" ht="12.75">
      <c r="H525" s="129"/>
    </row>
    <row r="526" ht="12.75">
      <c r="H526" s="129"/>
    </row>
    <row r="527" ht="12.75">
      <c r="H527" s="129"/>
    </row>
    <row r="528" ht="12.75">
      <c r="H528" s="129"/>
    </row>
    <row r="529" ht="12.75">
      <c r="H529" s="129"/>
    </row>
    <row r="530" ht="12.75">
      <c r="H530" s="129"/>
    </row>
    <row r="531" ht="12.75">
      <c r="H531" s="129"/>
    </row>
    <row r="532" ht="12.75">
      <c r="H532" s="129"/>
    </row>
    <row r="533" ht="12.75">
      <c r="H533" s="129"/>
    </row>
    <row r="534" ht="12.75">
      <c r="H534" s="129"/>
    </row>
    <row r="535" ht="12.75">
      <c r="H535" s="129"/>
    </row>
    <row r="536" ht="12.75">
      <c r="H536" s="129"/>
    </row>
    <row r="537" ht="12.75">
      <c r="H537" s="129"/>
    </row>
    <row r="538" ht="12.75">
      <c r="H538" s="129"/>
    </row>
    <row r="539" ht="12.75">
      <c r="H539" s="129"/>
    </row>
    <row r="540" ht="12.75">
      <c r="H540" s="129"/>
    </row>
    <row r="541" ht="12.75">
      <c r="H541" s="129"/>
    </row>
    <row r="542" ht="12.75">
      <c r="H542" s="129"/>
    </row>
    <row r="543" ht="12.75">
      <c r="H543" s="129"/>
    </row>
    <row r="544" ht="12.75">
      <c r="H544" s="129"/>
    </row>
    <row r="545" ht="12.75">
      <c r="H545" s="129"/>
    </row>
    <row r="546" ht="12.75">
      <c r="H546" s="129"/>
    </row>
    <row r="547" ht="12.75">
      <c r="H547" s="129"/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</sheetData>
  <sheetProtection/>
  <mergeCells count="19">
    <mergeCell ref="B345:E345"/>
    <mergeCell ref="A513:D513"/>
    <mergeCell ref="A11:H11"/>
    <mergeCell ref="A12:H12"/>
    <mergeCell ref="A13:H13"/>
    <mergeCell ref="B18:E18"/>
    <mergeCell ref="E15:E16"/>
    <mergeCell ref="F15:H15"/>
    <mergeCell ref="A15:A16"/>
    <mergeCell ref="A1:H1"/>
    <mergeCell ref="A2:H2"/>
    <mergeCell ref="A3:H3"/>
    <mergeCell ref="B15:B16"/>
    <mergeCell ref="C15:C16"/>
    <mergeCell ref="A4:H4"/>
    <mergeCell ref="A5:H5"/>
    <mergeCell ref="A10:H10"/>
    <mergeCell ref="A9:H9"/>
    <mergeCell ref="D15:D16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61" max="255" man="1"/>
    <brk id="124" max="7" man="1"/>
    <brk id="171" max="255" man="1"/>
    <brk id="259" max="7" man="1"/>
    <brk id="319" max="7" man="1"/>
    <brk id="367" max="7" man="1"/>
    <brk id="513" max="255" man="1"/>
    <brk id="513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4"/>
  <sheetViews>
    <sheetView view="pageBreakPreview" zoomScaleSheetLayoutView="100" zoomScalePageLayoutView="0" workbookViewId="0" topLeftCell="A1">
      <selection activeCell="A5" sqref="A5:J5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92" t="s">
        <v>391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5" customHeight="1">
      <c r="A2" s="492" t="s">
        <v>33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15" customHeight="1">
      <c r="A3" s="492" t="s">
        <v>34</v>
      </c>
      <c r="B3" s="492"/>
      <c r="C3" s="492"/>
      <c r="D3" s="492"/>
      <c r="E3" s="492"/>
      <c r="F3" s="492"/>
      <c r="G3" s="492"/>
      <c r="H3" s="492"/>
      <c r="I3" s="492"/>
      <c r="J3" s="492"/>
    </row>
    <row r="4" spans="1:10" ht="15" customHeight="1">
      <c r="A4" s="492" t="s">
        <v>35</v>
      </c>
      <c r="B4" s="492"/>
      <c r="C4" s="492"/>
      <c r="D4" s="492"/>
      <c r="E4" s="492"/>
      <c r="F4" s="492"/>
      <c r="G4" s="492"/>
      <c r="H4" s="492"/>
      <c r="I4" s="492"/>
      <c r="J4" s="492"/>
    </row>
    <row r="5" spans="1:10" ht="15" customHeight="1">
      <c r="A5" s="492" t="s">
        <v>780</v>
      </c>
      <c r="B5" s="492"/>
      <c r="C5" s="492"/>
      <c r="D5" s="492"/>
      <c r="E5" s="492"/>
      <c r="F5" s="492"/>
      <c r="G5" s="492"/>
      <c r="H5" s="492"/>
      <c r="I5" s="492"/>
      <c r="J5" s="492"/>
    </row>
    <row r="6" ht="15" customHeight="1"/>
    <row r="7" ht="15" customHeight="1"/>
    <row r="8" ht="15" customHeight="1"/>
    <row r="9" spans="1:10" ht="15" customHeight="1">
      <c r="A9" s="510" t="s">
        <v>0</v>
      </c>
      <c r="B9" s="510"/>
      <c r="C9" s="510"/>
      <c r="D9" s="510"/>
      <c r="E9" s="510"/>
      <c r="F9" s="510"/>
      <c r="G9" s="510"/>
      <c r="H9" s="510"/>
      <c r="I9" s="510"/>
      <c r="J9" s="510"/>
    </row>
    <row r="10" spans="1:10" ht="15" customHeight="1">
      <c r="A10" s="510" t="s">
        <v>405</v>
      </c>
      <c r="B10" s="510"/>
      <c r="C10" s="510"/>
      <c r="D10" s="510"/>
      <c r="E10" s="510"/>
      <c r="F10" s="510"/>
      <c r="G10" s="510"/>
      <c r="H10" s="510"/>
      <c r="I10" s="510"/>
      <c r="J10" s="510"/>
    </row>
    <row r="11" spans="1:10" ht="15" customHeight="1">
      <c r="A11" s="527" t="s">
        <v>739</v>
      </c>
      <c r="B11" s="527"/>
      <c r="C11" s="527"/>
      <c r="D11" s="527"/>
      <c r="E11" s="527"/>
      <c r="F11" s="527"/>
      <c r="G11" s="527"/>
      <c r="H11" s="527"/>
      <c r="I11" s="527"/>
      <c r="J11" s="527"/>
    </row>
    <row r="12" spans="1:10" ht="1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s="1" customFormat="1" ht="30" customHeight="1">
      <c r="A13" s="521" t="s">
        <v>38</v>
      </c>
      <c r="B13" s="526" t="s">
        <v>47</v>
      </c>
      <c r="C13" s="507" t="s">
        <v>1</v>
      </c>
      <c r="D13" s="507" t="s">
        <v>2</v>
      </c>
      <c r="E13" s="507" t="s">
        <v>3</v>
      </c>
      <c r="F13" s="507" t="s">
        <v>48</v>
      </c>
      <c r="G13" s="507" t="s">
        <v>49</v>
      </c>
      <c r="H13" s="518" t="s">
        <v>36</v>
      </c>
      <c r="I13" s="519"/>
      <c r="J13" s="520"/>
    </row>
    <row r="14" spans="1:10" s="1" customFormat="1" ht="30" customHeight="1">
      <c r="A14" s="525"/>
      <c r="B14" s="525"/>
      <c r="C14" s="525"/>
      <c r="D14" s="525"/>
      <c r="E14" s="525"/>
      <c r="F14" s="525"/>
      <c r="G14" s="525"/>
      <c r="H14" s="54" t="s">
        <v>404</v>
      </c>
      <c r="I14" s="54" t="s">
        <v>515</v>
      </c>
      <c r="J14" s="54" t="s">
        <v>740</v>
      </c>
    </row>
    <row r="15" spans="1:10" s="1" customFormat="1" ht="15" customHeight="1">
      <c r="A15" s="11" t="s">
        <v>39</v>
      </c>
      <c r="B15" s="12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4">
        <v>8</v>
      </c>
      <c r="I15" s="14">
        <v>9</v>
      </c>
      <c r="J15" s="14">
        <v>10</v>
      </c>
    </row>
    <row r="16" spans="1:10" s="1" customFormat="1" ht="45" customHeight="1">
      <c r="A16" s="15" t="s">
        <v>39</v>
      </c>
      <c r="B16" s="315" t="s">
        <v>42</v>
      </c>
      <c r="C16" s="16" t="s">
        <v>41</v>
      </c>
      <c r="D16" s="17"/>
      <c r="E16" s="17"/>
      <c r="F16" s="17"/>
      <c r="G16" s="17"/>
      <c r="H16" s="55">
        <f>H17+H465+H478</f>
        <v>113731.795</v>
      </c>
      <c r="I16" s="55">
        <f>I17+I465+I478</f>
        <v>80039.889</v>
      </c>
      <c r="J16" s="55">
        <f>J17+J465+J478</f>
        <v>77895.077</v>
      </c>
    </row>
    <row r="17" spans="1:10" ht="45" customHeight="1">
      <c r="A17" s="15" t="s">
        <v>5</v>
      </c>
      <c r="B17" s="315" t="s">
        <v>42</v>
      </c>
      <c r="C17" s="16"/>
      <c r="D17" s="18"/>
      <c r="E17" s="18"/>
      <c r="F17" s="18"/>
      <c r="G17" s="18"/>
      <c r="H17" s="61">
        <f>H18+H95+H105+H137+H187+H396+H406+H419+H450+H457</f>
        <v>93726.973</v>
      </c>
      <c r="I17" s="61">
        <f>I18+I95+I105+I137+I187+I396+I406+I419+I450+I457</f>
        <v>67039.889</v>
      </c>
      <c r="J17" s="61">
        <f>J18+J95+J105+J137+J187+J396+J406+J419+J450+J457</f>
        <v>64895.077000000005</v>
      </c>
    </row>
    <row r="18" spans="1:10" ht="15" customHeight="1">
      <c r="A18" s="19" t="s">
        <v>494</v>
      </c>
      <c r="B18" s="317" t="s">
        <v>6</v>
      </c>
      <c r="C18" s="20"/>
      <c r="D18" s="20" t="s">
        <v>7</v>
      </c>
      <c r="E18" s="21"/>
      <c r="F18" s="21"/>
      <c r="G18" s="21"/>
      <c r="H18" s="56">
        <f>H19+H49+H56+H63</f>
        <v>26003.189</v>
      </c>
      <c r="I18" s="56">
        <f>I19+I49+I56+I63</f>
        <v>25995.064</v>
      </c>
      <c r="J18" s="56">
        <f>J19+J49+J56+J63</f>
        <v>26623.151</v>
      </c>
    </row>
    <row r="19" spans="1:11" ht="45" customHeight="1">
      <c r="A19" s="22"/>
      <c r="B19" s="318" t="s">
        <v>9</v>
      </c>
      <c r="C19" s="24"/>
      <c r="D19" s="24" t="s">
        <v>7</v>
      </c>
      <c r="E19" s="24" t="s">
        <v>215</v>
      </c>
      <c r="F19" s="24" t="s">
        <v>63</v>
      </c>
      <c r="G19" s="24" t="s">
        <v>63</v>
      </c>
      <c r="H19" s="57">
        <f>H20+H25</f>
        <v>23944.917999999998</v>
      </c>
      <c r="I19" s="57">
        <f>I20+I25</f>
        <v>24905.064</v>
      </c>
      <c r="J19" s="57">
        <f>J20+J25</f>
        <v>25533.151</v>
      </c>
      <c r="K19" s="62"/>
    </row>
    <row r="20" spans="1:11" ht="60" customHeight="1">
      <c r="A20" s="197"/>
      <c r="B20" s="320" t="s">
        <v>375</v>
      </c>
      <c r="C20" s="198"/>
      <c r="D20" s="199" t="s">
        <v>7</v>
      </c>
      <c r="E20" s="199" t="s">
        <v>215</v>
      </c>
      <c r="F20" s="199" t="s">
        <v>380</v>
      </c>
      <c r="G20" s="198"/>
      <c r="H20" s="200">
        <f aca="true" t="shared" si="0" ref="H20:J23">H21</f>
        <v>210</v>
      </c>
      <c r="I20" s="200">
        <f t="shared" si="0"/>
        <v>230</v>
      </c>
      <c r="J20" s="200">
        <f t="shared" si="0"/>
        <v>0</v>
      </c>
      <c r="K20" s="62"/>
    </row>
    <row r="21" spans="1:11" ht="120" customHeight="1">
      <c r="A21" s="226"/>
      <c r="B21" s="321" t="s">
        <v>376</v>
      </c>
      <c r="C21" s="227"/>
      <c r="D21" s="228" t="s">
        <v>7</v>
      </c>
      <c r="E21" s="228" t="s">
        <v>215</v>
      </c>
      <c r="F21" s="228" t="s">
        <v>379</v>
      </c>
      <c r="G21" s="227"/>
      <c r="H21" s="229">
        <f t="shared" si="0"/>
        <v>210</v>
      </c>
      <c r="I21" s="229">
        <f t="shared" si="0"/>
        <v>230</v>
      </c>
      <c r="J21" s="229">
        <f t="shared" si="0"/>
        <v>0</v>
      </c>
      <c r="K21" s="62"/>
    </row>
    <row r="22" spans="1:11" ht="90" customHeight="1">
      <c r="A22" s="254"/>
      <c r="B22" s="302" t="s">
        <v>377</v>
      </c>
      <c r="C22" s="255"/>
      <c r="D22" s="252" t="s">
        <v>7</v>
      </c>
      <c r="E22" s="252" t="s">
        <v>215</v>
      </c>
      <c r="F22" s="252" t="s">
        <v>378</v>
      </c>
      <c r="G22" s="255"/>
      <c r="H22" s="253">
        <f t="shared" si="0"/>
        <v>210</v>
      </c>
      <c r="I22" s="253">
        <f t="shared" si="0"/>
        <v>230</v>
      </c>
      <c r="J22" s="253">
        <f t="shared" si="0"/>
        <v>0</v>
      </c>
      <c r="K22" s="62"/>
    </row>
    <row r="23" spans="1:11" ht="30" customHeight="1">
      <c r="A23" s="152"/>
      <c r="B23" s="287" t="s">
        <v>57</v>
      </c>
      <c r="C23" s="153"/>
      <c r="D23" s="31" t="s">
        <v>7</v>
      </c>
      <c r="E23" s="31" t="s">
        <v>215</v>
      </c>
      <c r="F23" s="154" t="s">
        <v>378</v>
      </c>
      <c r="G23" s="154">
        <v>200</v>
      </c>
      <c r="H23" s="155">
        <f t="shared" si="0"/>
        <v>210</v>
      </c>
      <c r="I23" s="155">
        <f t="shared" si="0"/>
        <v>230</v>
      </c>
      <c r="J23" s="155">
        <f t="shared" si="0"/>
        <v>0</v>
      </c>
      <c r="K23" s="62"/>
    </row>
    <row r="24" spans="1:11" ht="30" customHeight="1">
      <c r="A24" s="152"/>
      <c r="B24" s="282" t="s">
        <v>58</v>
      </c>
      <c r="C24" s="153"/>
      <c r="D24" s="31" t="s">
        <v>7</v>
      </c>
      <c r="E24" s="31" t="s">
        <v>215</v>
      </c>
      <c r="F24" s="154" t="s">
        <v>378</v>
      </c>
      <c r="G24" s="154">
        <v>240</v>
      </c>
      <c r="H24" s="155">
        <v>210</v>
      </c>
      <c r="I24" s="155">
        <v>230</v>
      </c>
      <c r="J24" s="155">
        <v>0</v>
      </c>
      <c r="K24" s="62"/>
    </row>
    <row r="25" spans="1:10" ht="45" customHeight="1">
      <c r="A25" s="193"/>
      <c r="B25" s="319" t="s">
        <v>205</v>
      </c>
      <c r="C25" s="195"/>
      <c r="D25" s="195" t="s">
        <v>7</v>
      </c>
      <c r="E25" s="195" t="s">
        <v>215</v>
      </c>
      <c r="F25" s="194" t="s">
        <v>206</v>
      </c>
      <c r="G25" s="195" t="s">
        <v>63</v>
      </c>
      <c r="H25" s="196">
        <f>H26+H44</f>
        <v>23734.917999999998</v>
      </c>
      <c r="I25" s="196">
        <f>I26+I44</f>
        <v>24675.064</v>
      </c>
      <c r="J25" s="196">
        <f>J26+J44</f>
        <v>25533.151</v>
      </c>
    </row>
    <row r="26" spans="1:10" ht="30" customHeight="1">
      <c r="A26" s="25"/>
      <c r="B26" s="282" t="s">
        <v>207</v>
      </c>
      <c r="C26" s="30"/>
      <c r="D26" s="30" t="s">
        <v>7</v>
      </c>
      <c r="E26" s="30" t="s">
        <v>215</v>
      </c>
      <c r="F26" s="30" t="s">
        <v>208</v>
      </c>
      <c r="G26" s="31"/>
      <c r="H26" s="59">
        <f>H27</f>
        <v>22360.803</v>
      </c>
      <c r="I26" s="59">
        <f>I27</f>
        <v>23208.376999999997</v>
      </c>
      <c r="J26" s="59">
        <f>J27</f>
        <v>24007.77</v>
      </c>
    </row>
    <row r="27" spans="1:10" ht="15" customHeight="1">
      <c r="A27" s="25"/>
      <c r="B27" s="282" t="s">
        <v>209</v>
      </c>
      <c r="C27" s="30"/>
      <c r="D27" s="30" t="s">
        <v>7</v>
      </c>
      <c r="E27" s="30" t="s">
        <v>215</v>
      </c>
      <c r="F27" s="30" t="s">
        <v>210</v>
      </c>
      <c r="G27" s="31"/>
      <c r="H27" s="59">
        <f>H28+H43+H37+H40</f>
        <v>22360.803</v>
      </c>
      <c r="I27" s="59">
        <f>I28+I43+I37+I40</f>
        <v>23208.376999999997</v>
      </c>
      <c r="J27" s="59">
        <f>J28+J43+J37+J40</f>
        <v>24007.77</v>
      </c>
    </row>
    <row r="28" spans="1:10" ht="15" customHeight="1">
      <c r="A28" s="249"/>
      <c r="B28" s="302" t="s">
        <v>211</v>
      </c>
      <c r="C28" s="252"/>
      <c r="D28" s="252" t="s">
        <v>7</v>
      </c>
      <c r="E28" s="252" t="s">
        <v>215</v>
      </c>
      <c r="F28" s="251" t="s">
        <v>212</v>
      </c>
      <c r="G28" s="252" t="s">
        <v>63</v>
      </c>
      <c r="H28" s="253">
        <f>H30+H32+H34</f>
        <v>21947.327999999998</v>
      </c>
      <c r="I28" s="253">
        <f>I30+I32+I34</f>
        <v>23208.376999999997</v>
      </c>
      <c r="J28" s="253">
        <f>J30+J32+J34</f>
        <v>24007.77</v>
      </c>
    </row>
    <row r="29" spans="1:10" ht="60" customHeight="1">
      <c r="A29" s="28"/>
      <c r="B29" s="282" t="s">
        <v>92</v>
      </c>
      <c r="C29" s="31"/>
      <c r="D29" s="30" t="s">
        <v>7</v>
      </c>
      <c r="E29" s="31" t="s">
        <v>215</v>
      </c>
      <c r="F29" s="30" t="s">
        <v>212</v>
      </c>
      <c r="G29" s="31">
        <v>100</v>
      </c>
      <c r="H29" s="59">
        <f>H30</f>
        <v>18718.728</v>
      </c>
      <c r="I29" s="59">
        <f>I30</f>
        <v>19979.777</v>
      </c>
      <c r="J29" s="59">
        <f>J30</f>
        <v>20779.170000000002</v>
      </c>
    </row>
    <row r="30" spans="1:10" ht="30" customHeight="1">
      <c r="A30" s="28"/>
      <c r="B30" s="282" t="s">
        <v>213</v>
      </c>
      <c r="C30" s="31"/>
      <c r="D30" s="31" t="s">
        <v>7</v>
      </c>
      <c r="E30" s="31" t="s">
        <v>215</v>
      </c>
      <c r="F30" s="30" t="s">
        <v>212</v>
      </c>
      <c r="G30" s="31">
        <v>120</v>
      </c>
      <c r="H30" s="60">
        <f>14376.903+4341.825</f>
        <v>18718.728</v>
      </c>
      <c r="I30" s="60">
        <f>15345.451+4634.326</f>
        <v>19979.777</v>
      </c>
      <c r="J30" s="60">
        <f>15959.424+4819.746</f>
        <v>20779.170000000002</v>
      </c>
    </row>
    <row r="31" spans="1:10" ht="30" customHeight="1">
      <c r="A31" s="28"/>
      <c r="B31" s="282" t="s">
        <v>57</v>
      </c>
      <c r="C31" s="31"/>
      <c r="D31" s="30" t="s">
        <v>7</v>
      </c>
      <c r="E31" s="31" t="s">
        <v>215</v>
      </c>
      <c r="F31" s="30" t="s">
        <v>212</v>
      </c>
      <c r="G31" s="31">
        <v>200</v>
      </c>
      <c r="H31" s="60">
        <f aca="true" t="shared" si="1" ref="H31:J36">H32</f>
        <v>3208.6</v>
      </c>
      <c r="I31" s="60">
        <f t="shared" si="1"/>
        <v>3208.6</v>
      </c>
      <c r="J31" s="60">
        <f t="shared" si="1"/>
        <v>3208.6</v>
      </c>
    </row>
    <row r="32" spans="1:10" ht="30" customHeight="1">
      <c r="A32" s="28"/>
      <c r="B32" s="282" t="s">
        <v>58</v>
      </c>
      <c r="C32" s="30"/>
      <c r="D32" s="30" t="s">
        <v>7</v>
      </c>
      <c r="E32" s="31" t="s">
        <v>215</v>
      </c>
      <c r="F32" s="30" t="s">
        <v>212</v>
      </c>
      <c r="G32" s="30" t="s">
        <v>59</v>
      </c>
      <c r="H32" s="60">
        <f>(10+15+200+30+394+75+400+10+300+15+10+20+15+7+3+30)+(100+15+65+20+45+100+15+152+50+1+2+18+70+50+150+200+70+100+3.5+36)+(50.5+345.1+15)+1.5</f>
        <v>3208.6</v>
      </c>
      <c r="I32" s="60">
        <f>(10+15+200+30+394+75+400+10+300+15+10+20+15+7+3+30)+(100+15+65+20+45+100+15+152+50+1+2+18+70+50+150+200+70+100+3.5+36)+(50.5+345.1+15)+1.5</f>
        <v>3208.6</v>
      </c>
      <c r="J32" s="60">
        <f>(10+15+200+30+394+75+400+10+300+15+10+20+15+7+3+30)+(100+15+65+20+45+100+15+152+50+1+2+18+70+50+150+200+70+100+3.5+36)+(50.5+345.1+15)+1.5</f>
        <v>3208.6</v>
      </c>
    </row>
    <row r="33" spans="1:10" ht="15" customHeight="1">
      <c r="A33" s="28"/>
      <c r="B33" s="282" t="s">
        <v>97</v>
      </c>
      <c r="C33" s="30"/>
      <c r="D33" s="30" t="s">
        <v>7</v>
      </c>
      <c r="E33" s="31" t="s">
        <v>215</v>
      </c>
      <c r="F33" s="30" t="s">
        <v>212</v>
      </c>
      <c r="G33" s="30" t="s">
        <v>98</v>
      </c>
      <c r="H33" s="60">
        <f t="shared" si="1"/>
        <v>20</v>
      </c>
      <c r="I33" s="60">
        <f t="shared" si="1"/>
        <v>20</v>
      </c>
      <c r="J33" s="60">
        <f t="shared" si="1"/>
        <v>20</v>
      </c>
    </row>
    <row r="34" spans="1:10" ht="15" customHeight="1">
      <c r="A34" s="28"/>
      <c r="B34" s="282" t="s">
        <v>99</v>
      </c>
      <c r="C34" s="30"/>
      <c r="D34" s="30" t="s">
        <v>7</v>
      </c>
      <c r="E34" s="31" t="s">
        <v>215</v>
      </c>
      <c r="F34" s="30" t="s">
        <v>212</v>
      </c>
      <c r="G34" s="30" t="s">
        <v>100</v>
      </c>
      <c r="H34" s="60">
        <f>3+5+2+10</f>
        <v>20</v>
      </c>
      <c r="I34" s="60">
        <v>20</v>
      </c>
      <c r="J34" s="60">
        <v>20</v>
      </c>
    </row>
    <row r="35" spans="1:10" ht="45" customHeight="1">
      <c r="A35" s="249"/>
      <c r="B35" s="306" t="s">
        <v>218</v>
      </c>
      <c r="C35" s="251"/>
      <c r="D35" s="251" t="s">
        <v>7</v>
      </c>
      <c r="E35" s="252" t="s">
        <v>215</v>
      </c>
      <c r="F35" s="251" t="s">
        <v>219</v>
      </c>
      <c r="G35" s="251"/>
      <c r="H35" s="257">
        <f>H37</f>
        <v>343.4</v>
      </c>
      <c r="I35" s="257">
        <f>I37</f>
        <v>0</v>
      </c>
      <c r="J35" s="257">
        <f>J37</f>
        <v>0</v>
      </c>
    </row>
    <row r="36" spans="1:10" ht="15" customHeight="1">
      <c r="A36" s="28"/>
      <c r="B36" s="287" t="s">
        <v>220</v>
      </c>
      <c r="C36" s="30"/>
      <c r="D36" s="30" t="s">
        <v>7</v>
      </c>
      <c r="E36" s="31" t="s">
        <v>215</v>
      </c>
      <c r="F36" s="30" t="s">
        <v>219</v>
      </c>
      <c r="G36" s="30" t="s">
        <v>221</v>
      </c>
      <c r="H36" s="60">
        <f t="shared" si="1"/>
        <v>343.4</v>
      </c>
      <c r="I36" s="60">
        <f t="shared" si="1"/>
        <v>0</v>
      </c>
      <c r="J36" s="60">
        <f t="shared" si="1"/>
        <v>0</v>
      </c>
    </row>
    <row r="37" spans="1:10" ht="15" customHeight="1">
      <c r="A37" s="28"/>
      <c r="B37" s="322" t="s">
        <v>222</v>
      </c>
      <c r="C37" s="30"/>
      <c r="D37" s="30" t="s">
        <v>7</v>
      </c>
      <c r="E37" s="31" t="s">
        <v>215</v>
      </c>
      <c r="F37" s="30" t="s">
        <v>219</v>
      </c>
      <c r="G37" s="30" t="s">
        <v>223</v>
      </c>
      <c r="H37" s="60">
        <v>343.4</v>
      </c>
      <c r="I37" s="60">
        <v>0</v>
      </c>
      <c r="J37" s="60">
        <v>0</v>
      </c>
    </row>
    <row r="38" spans="1:10" ht="75" customHeight="1" hidden="1">
      <c r="A38" s="249"/>
      <c r="B38" s="306" t="s">
        <v>224</v>
      </c>
      <c r="C38" s="251"/>
      <c r="D38" s="251" t="s">
        <v>7</v>
      </c>
      <c r="E38" s="252" t="s">
        <v>215</v>
      </c>
      <c r="F38" s="251" t="s">
        <v>225</v>
      </c>
      <c r="G38" s="251"/>
      <c r="H38" s="257">
        <f>H40</f>
        <v>0</v>
      </c>
      <c r="I38" s="257">
        <f>I40</f>
        <v>0</v>
      </c>
      <c r="J38" s="257">
        <f>J40</f>
        <v>0</v>
      </c>
    </row>
    <row r="39" spans="1:10" ht="15" customHeight="1" hidden="1">
      <c r="A39" s="28"/>
      <c r="B39" s="287" t="s">
        <v>220</v>
      </c>
      <c r="C39" s="30"/>
      <c r="D39" s="30" t="s">
        <v>7</v>
      </c>
      <c r="E39" s="31" t="s">
        <v>215</v>
      </c>
      <c r="F39" s="30" t="s">
        <v>225</v>
      </c>
      <c r="G39" s="30" t="s">
        <v>221</v>
      </c>
      <c r="H39" s="60">
        <f aca="true" t="shared" si="2" ref="H39:J45">H40</f>
        <v>0</v>
      </c>
      <c r="I39" s="60">
        <f t="shared" si="2"/>
        <v>0</v>
      </c>
      <c r="J39" s="60">
        <f t="shared" si="2"/>
        <v>0</v>
      </c>
    </row>
    <row r="40" spans="1:10" ht="15" customHeight="1" hidden="1">
      <c r="A40" s="28"/>
      <c r="B40" s="322" t="s">
        <v>222</v>
      </c>
      <c r="C40" s="30"/>
      <c r="D40" s="30" t="s">
        <v>7</v>
      </c>
      <c r="E40" s="31" t="s">
        <v>215</v>
      </c>
      <c r="F40" s="30" t="s">
        <v>225</v>
      </c>
      <c r="G40" s="30" t="s">
        <v>223</v>
      </c>
      <c r="H40" s="60">
        <f>213+4.4-217.4</f>
        <v>0</v>
      </c>
      <c r="I40" s="60">
        <f>213+4.4-217.4</f>
        <v>0</v>
      </c>
      <c r="J40" s="60">
        <f>213+4.4-217.4</f>
        <v>0</v>
      </c>
    </row>
    <row r="41" spans="1:10" ht="45" customHeight="1">
      <c r="A41" s="249"/>
      <c r="B41" s="306" t="s">
        <v>226</v>
      </c>
      <c r="C41" s="251"/>
      <c r="D41" s="251" t="s">
        <v>7</v>
      </c>
      <c r="E41" s="252" t="s">
        <v>215</v>
      </c>
      <c r="F41" s="251" t="s">
        <v>227</v>
      </c>
      <c r="G41" s="251"/>
      <c r="H41" s="257">
        <f>H43</f>
        <v>70.075</v>
      </c>
      <c r="I41" s="257">
        <f>I43</f>
        <v>0</v>
      </c>
      <c r="J41" s="257">
        <f>J43</f>
        <v>0</v>
      </c>
    </row>
    <row r="42" spans="1:10" ht="15" customHeight="1">
      <c r="A42" s="28"/>
      <c r="B42" s="287" t="s">
        <v>220</v>
      </c>
      <c r="C42" s="30"/>
      <c r="D42" s="30" t="s">
        <v>7</v>
      </c>
      <c r="E42" s="31" t="s">
        <v>215</v>
      </c>
      <c r="F42" s="30" t="s">
        <v>227</v>
      </c>
      <c r="G42" s="30" t="s">
        <v>221</v>
      </c>
      <c r="H42" s="60">
        <f t="shared" si="2"/>
        <v>70.075</v>
      </c>
      <c r="I42" s="60">
        <f t="shared" si="2"/>
        <v>0</v>
      </c>
      <c r="J42" s="60">
        <f t="shared" si="2"/>
        <v>0</v>
      </c>
    </row>
    <row r="43" spans="1:10" ht="15" customHeight="1">
      <c r="A43" s="28"/>
      <c r="B43" s="322" t="s">
        <v>222</v>
      </c>
      <c r="C43" s="30"/>
      <c r="D43" s="30" t="s">
        <v>7</v>
      </c>
      <c r="E43" s="31" t="s">
        <v>215</v>
      </c>
      <c r="F43" s="30" t="s">
        <v>227</v>
      </c>
      <c r="G43" s="30" t="s">
        <v>223</v>
      </c>
      <c r="H43" s="60">
        <v>70.075</v>
      </c>
      <c r="I43" s="60">
        <v>0</v>
      </c>
      <c r="J43" s="60">
        <v>0</v>
      </c>
    </row>
    <row r="44" spans="1:10" ht="45" customHeight="1">
      <c r="A44" s="28"/>
      <c r="B44" s="282" t="s">
        <v>238</v>
      </c>
      <c r="C44" s="31"/>
      <c r="D44" s="31" t="s">
        <v>7</v>
      </c>
      <c r="E44" s="31" t="s">
        <v>215</v>
      </c>
      <c r="F44" s="30" t="s">
        <v>239</v>
      </c>
      <c r="G44" s="30"/>
      <c r="H44" s="59">
        <f t="shared" si="2"/>
        <v>1374.1149999999998</v>
      </c>
      <c r="I44" s="59">
        <f t="shared" si="2"/>
        <v>1466.6870000000001</v>
      </c>
      <c r="J44" s="59">
        <f t="shared" si="2"/>
        <v>1525.3809999999999</v>
      </c>
    </row>
    <row r="45" spans="1:10" ht="15" customHeight="1">
      <c r="A45" s="28"/>
      <c r="B45" s="282" t="s">
        <v>209</v>
      </c>
      <c r="C45" s="30"/>
      <c r="D45" s="30" t="s">
        <v>7</v>
      </c>
      <c r="E45" s="30" t="s">
        <v>215</v>
      </c>
      <c r="F45" s="30" t="s">
        <v>240</v>
      </c>
      <c r="G45" s="30"/>
      <c r="H45" s="59">
        <f t="shared" si="2"/>
        <v>1374.1149999999998</v>
      </c>
      <c r="I45" s="59">
        <f t="shared" si="2"/>
        <v>1466.6870000000001</v>
      </c>
      <c r="J45" s="59">
        <f t="shared" si="2"/>
        <v>1525.3809999999999</v>
      </c>
    </row>
    <row r="46" spans="1:10" ht="15" customHeight="1">
      <c r="A46" s="249"/>
      <c r="B46" s="302" t="s">
        <v>241</v>
      </c>
      <c r="C46" s="251"/>
      <c r="D46" s="252" t="s">
        <v>7</v>
      </c>
      <c r="E46" s="252" t="s">
        <v>215</v>
      </c>
      <c r="F46" s="251" t="s">
        <v>242</v>
      </c>
      <c r="G46" s="251"/>
      <c r="H46" s="253">
        <f>H48</f>
        <v>1374.1149999999998</v>
      </c>
      <c r="I46" s="253">
        <f>I48</f>
        <v>1466.6870000000001</v>
      </c>
      <c r="J46" s="253">
        <f>J48</f>
        <v>1525.3809999999999</v>
      </c>
    </row>
    <row r="47" spans="1:10" ht="60" customHeight="1">
      <c r="A47" s="28"/>
      <c r="B47" s="282" t="s">
        <v>92</v>
      </c>
      <c r="C47" s="30"/>
      <c r="D47" s="31" t="s">
        <v>7</v>
      </c>
      <c r="E47" s="31" t="s">
        <v>215</v>
      </c>
      <c r="F47" s="30" t="s">
        <v>242</v>
      </c>
      <c r="G47" s="30" t="s">
        <v>93</v>
      </c>
      <c r="H47" s="59">
        <f aca="true" t="shared" si="3" ref="H47:J52">H48</f>
        <v>1374.1149999999998</v>
      </c>
      <c r="I47" s="59">
        <f t="shared" si="3"/>
        <v>1466.6870000000001</v>
      </c>
      <c r="J47" s="59">
        <f t="shared" si="3"/>
        <v>1525.3809999999999</v>
      </c>
    </row>
    <row r="48" spans="1:10" ht="30" customHeight="1">
      <c r="A48" s="28"/>
      <c r="B48" s="282" t="s">
        <v>213</v>
      </c>
      <c r="C48" s="31"/>
      <c r="D48" s="31" t="s">
        <v>7</v>
      </c>
      <c r="E48" s="31" t="s">
        <v>215</v>
      </c>
      <c r="F48" s="30" t="s">
        <v>242</v>
      </c>
      <c r="G48" s="30" t="s">
        <v>214</v>
      </c>
      <c r="H48" s="60">
        <f>1055.388+318.727</f>
        <v>1374.1149999999998</v>
      </c>
      <c r="I48" s="60">
        <f>1126.488+340.199</f>
        <v>1466.6870000000001</v>
      </c>
      <c r="J48" s="60">
        <f>1171.568+353.813</f>
        <v>1525.3809999999999</v>
      </c>
    </row>
    <row r="49" spans="1:10" ht="45" customHeight="1">
      <c r="A49" s="22"/>
      <c r="B49" s="318" t="s">
        <v>230</v>
      </c>
      <c r="C49" s="24"/>
      <c r="D49" s="24" t="s">
        <v>7</v>
      </c>
      <c r="E49" s="23" t="s">
        <v>231</v>
      </c>
      <c r="F49" s="24" t="s">
        <v>63</v>
      </c>
      <c r="G49" s="24" t="s">
        <v>63</v>
      </c>
      <c r="H49" s="57">
        <f t="shared" si="3"/>
        <v>280.517</v>
      </c>
      <c r="I49" s="57">
        <f t="shared" si="3"/>
        <v>0</v>
      </c>
      <c r="J49" s="57">
        <f t="shared" si="3"/>
        <v>0</v>
      </c>
    </row>
    <row r="50" spans="1:10" ht="45" customHeight="1">
      <c r="A50" s="202"/>
      <c r="B50" s="319" t="s">
        <v>205</v>
      </c>
      <c r="C50" s="195"/>
      <c r="D50" s="195" t="s">
        <v>7</v>
      </c>
      <c r="E50" s="194" t="s">
        <v>231</v>
      </c>
      <c r="F50" s="194" t="s">
        <v>206</v>
      </c>
      <c r="G50" s="195" t="s">
        <v>63</v>
      </c>
      <c r="H50" s="196">
        <f t="shared" si="3"/>
        <v>280.517</v>
      </c>
      <c r="I50" s="196">
        <f t="shared" si="3"/>
        <v>0</v>
      </c>
      <c r="J50" s="196">
        <f t="shared" si="3"/>
        <v>0</v>
      </c>
    </row>
    <row r="51" spans="1:10" ht="30" customHeight="1">
      <c r="A51" s="28"/>
      <c r="B51" s="282" t="s">
        <v>207</v>
      </c>
      <c r="C51" s="30"/>
      <c r="D51" s="30" t="s">
        <v>7</v>
      </c>
      <c r="E51" s="30" t="s">
        <v>231</v>
      </c>
      <c r="F51" s="30" t="s">
        <v>208</v>
      </c>
      <c r="G51" s="27"/>
      <c r="H51" s="58">
        <f t="shared" si="3"/>
        <v>280.517</v>
      </c>
      <c r="I51" s="58">
        <f t="shared" si="3"/>
        <v>0</v>
      </c>
      <c r="J51" s="58">
        <f t="shared" si="3"/>
        <v>0</v>
      </c>
    </row>
    <row r="52" spans="1:10" ht="15" customHeight="1">
      <c r="A52" s="28"/>
      <c r="B52" s="282" t="s">
        <v>209</v>
      </c>
      <c r="C52" s="30"/>
      <c r="D52" s="30" t="s">
        <v>7</v>
      </c>
      <c r="E52" s="30" t="s">
        <v>231</v>
      </c>
      <c r="F52" s="30" t="s">
        <v>210</v>
      </c>
      <c r="G52" s="27"/>
      <c r="H52" s="58">
        <f t="shared" si="3"/>
        <v>280.517</v>
      </c>
      <c r="I52" s="58">
        <f t="shared" si="3"/>
        <v>0</v>
      </c>
      <c r="J52" s="58">
        <f t="shared" si="3"/>
        <v>0</v>
      </c>
    </row>
    <row r="53" spans="1:10" ht="45" customHeight="1">
      <c r="A53" s="249"/>
      <c r="B53" s="306" t="s">
        <v>228</v>
      </c>
      <c r="C53" s="252"/>
      <c r="D53" s="252" t="s">
        <v>7</v>
      </c>
      <c r="E53" s="251" t="s">
        <v>231</v>
      </c>
      <c r="F53" s="251" t="s">
        <v>229</v>
      </c>
      <c r="G53" s="258" t="s">
        <v>37</v>
      </c>
      <c r="H53" s="253">
        <f>H55</f>
        <v>280.517</v>
      </c>
      <c r="I53" s="253">
        <f>I55</f>
        <v>0</v>
      </c>
      <c r="J53" s="253">
        <f>J55</f>
        <v>0</v>
      </c>
    </row>
    <row r="54" spans="1:10" ht="15" customHeight="1">
      <c r="A54" s="28"/>
      <c r="B54" s="322" t="s">
        <v>220</v>
      </c>
      <c r="C54" s="31"/>
      <c r="D54" s="31" t="s">
        <v>7</v>
      </c>
      <c r="E54" s="30" t="s">
        <v>231</v>
      </c>
      <c r="F54" s="30" t="s">
        <v>229</v>
      </c>
      <c r="G54" s="33">
        <v>500</v>
      </c>
      <c r="H54" s="59">
        <f aca="true" t="shared" si="4" ref="H54:J59">H55</f>
        <v>280.517</v>
      </c>
      <c r="I54" s="59">
        <f t="shared" si="4"/>
        <v>0</v>
      </c>
      <c r="J54" s="59">
        <f t="shared" si="4"/>
        <v>0</v>
      </c>
    </row>
    <row r="55" spans="1:10" ht="15" customHeight="1">
      <c r="A55" s="28"/>
      <c r="B55" s="322" t="s">
        <v>222</v>
      </c>
      <c r="C55" s="31"/>
      <c r="D55" s="31" t="s">
        <v>7</v>
      </c>
      <c r="E55" s="30" t="s">
        <v>231</v>
      </c>
      <c r="F55" s="30" t="s">
        <v>229</v>
      </c>
      <c r="G55" s="34" t="s">
        <v>223</v>
      </c>
      <c r="H55" s="60">
        <v>280.517</v>
      </c>
      <c r="I55" s="60">
        <v>0</v>
      </c>
      <c r="J55" s="60">
        <v>0</v>
      </c>
    </row>
    <row r="56" spans="1:10" ht="15" customHeight="1">
      <c r="A56" s="35"/>
      <c r="B56" s="318" t="s">
        <v>272</v>
      </c>
      <c r="C56" s="24"/>
      <c r="D56" s="24" t="s">
        <v>7</v>
      </c>
      <c r="E56" s="23" t="s">
        <v>273</v>
      </c>
      <c r="F56" s="23"/>
      <c r="G56" s="24"/>
      <c r="H56" s="57">
        <f t="shared" si="4"/>
        <v>100</v>
      </c>
      <c r="I56" s="57">
        <f t="shared" si="4"/>
        <v>100</v>
      </c>
      <c r="J56" s="57">
        <f t="shared" si="4"/>
        <v>100</v>
      </c>
    </row>
    <row r="57" spans="1:10" ht="45" customHeight="1">
      <c r="A57" s="193"/>
      <c r="B57" s="323" t="s">
        <v>449</v>
      </c>
      <c r="C57" s="203"/>
      <c r="D57" s="203" t="s">
        <v>7</v>
      </c>
      <c r="E57" s="203" t="s">
        <v>273</v>
      </c>
      <c r="F57" s="203" t="s">
        <v>257</v>
      </c>
      <c r="G57" s="194"/>
      <c r="H57" s="196">
        <f t="shared" si="4"/>
        <v>100</v>
      </c>
      <c r="I57" s="196">
        <f t="shared" si="4"/>
        <v>100</v>
      </c>
      <c r="J57" s="196">
        <f t="shared" si="4"/>
        <v>100</v>
      </c>
    </row>
    <row r="58" spans="1:10" ht="15" customHeight="1">
      <c r="A58" s="25"/>
      <c r="B58" s="282" t="s">
        <v>209</v>
      </c>
      <c r="C58" s="36"/>
      <c r="D58" s="30" t="s">
        <v>7</v>
      </c>
      <c r="E58" s="30" t="s">
        <v>273</v>
      </c>
      <c r="F58" s="30" t="s">
        <v>258</v>
      </c>
      <c r="G58" s="26"/>
      <c r="H58" s="59">
        <f t="shared" si="4"/>
        <v>100</v>
      </c>
      <c r="I58" s="59">
        <f t="shared" si="4"/>
        <v>100</v>
      </c>
      <c r="J58" s="59">
        <f t="shared" si="4"/>
        <v>100</v>
      </c>
    </row>
    <row r="59" spans="1:10" ht="15" customHeight="1">
      <c r="A59" s="25"/>
      <c r="B59" s="282" t="s">
        <v>209</v>
      </c>
      <c r="C59" s="36"/>
      <c r="D59" s="30" t="s">
        <v>7</v>
      </c>
      <c r="E59" s="30" t="s">
        <v>273</v>
      </c>
      <c r="F59" s="30" t="s">
        <v>259</v>
      </c>
      <c r="G59" s="26"/>
      <c r="H59" s="59">
        <f t="shared" si="4"/>
        <v>100</v>
      </c>
      <c r="I59" s="59">
        <f t="shared" si="4"/>
        <v>100</v>
      </c>
      <c r="J59" s="59">
        <f t="shared" si="4"/>
        <v>100</v>
      </c>
    </row>
    <row r="60" spans="1:10" ht="45" customHeight="1">
      <c r="A60" s="249"/>
      <c r="B60" s="302" t="s">
        <v>268</v>
      </c>
      <c r="C60" s="251"/>
      <c r="D60" s="251" t="s">
        <v>7</v>
      </c>
      <c r="E60" s="251" t="s">
        <v>273</v>
      </c>
      <c r="F60" s="251" t="s">
        <v>269</v>
      </c>
      <c r="G60" s="251"/>
      <c r="H60" s="257">
        <f>H62</f>
        <v>100</v>
      </c>
      <c r="I60" s="257">
        <f>I62</f>
        <v>100</v>
      </c>
      <c r="J60" s="257">
        <f>J62</f>
        <v>100</v>
      </c>
    </row>
    <row r="61" spans="1:10" ht="15" customHeight="1">
      <c r="A61" s="28"/>
      <c r="B61" s="282" t="s">
        <v>97</v>
      </c>
      <c r="C61" s="30"/>
      <c r="D61" s="30" t="s">
        <v>7</v>
      </c>
      <c r="E61" s="30" t="s">
        <v>273</v>
      </c>
      <c r="F61" s="30" t="s">
        <v>269</v>
      </c>
      <c r="G61" s="30" t="s">
        <v>98</v>
      </c>
      <c r="H61" s="60">
        <f>H62</f>
        <v>100</v>
      </c>
      <c r="I61" s="60">
        <f>I62</f>
        <v>100</v>
      </c>
      <c r="J61" s="60">
        <f>J62</f>
        <v>100</v>
      </c>
    </row>
    <row r="62" spans="1:10" ht="15" customHeight="1">
      <c r="A62" s="28"/>
      <c r="B62" s="282" t="s">
        <v>270</v>
      </c>
      <c r="C62" s="30"/>
      <c r="D62" s="30" t="s">
        <v>7</v>
      </c>
      <c r="E62" s="30" t="s">
        <v>273</v>
      </c>
      <c r="F62" s="30" t="s">
        <v>269</v>
      </c>
      <c r="G62" s="30" t="s">
        <v>271</v>
      </c>
      <c r="H62" s="60">
        <v>100</v>
      </c>
      <c r="I62" s="60">
        <v>100</v>
      </c>
      <c r="J62" s="60">
        <v>100</v>
      </c>
    </row>
    <row r="63" spans="1:10" ht="15" customHeight="1">
      <c r="A63" s="35"/>
      <c r="B63" s="318" t="s">
        <v>185</v>
      </c>
      <c r="C63" s="24"/>
      <c r="D63" s="24" t="s">
        <v>7</v>
      </c>
      <c r="E63" s="37" t="s">
        <v>186</v>
      </c>
      <c r="F63" s="23"/>
      <c r="G63" s="24"/>
      <c r="H63" s="57">
        <f>H64+H74+H80+H89</f>
        <v>1677.754</v>
      </c>
      <c r="I63" s="57">
        <f>I64+I74+I80+I89</f>
        <v>990</v>
      </c>
      <c r="J63" s="57">
        <f>J64+J74+J80+J89</f>
        <v>990</v>
      </c>
    </row>
    <row r="64" spans="1:10" ht="60" customHeight="1">
      <c r="A64" s="208"/>
      <c r="B64" s="320" t="s">
        <v>428</v>
      </c>
      <c r="C64" s="199"/>
      <c r="D64" s="205" t="s">
        <v>7</v>
      </c>
      <c r="E64" s="206" t="s">
        <v>186</v>
      </c>
      <c r="F64" s="206" t="s">
        <v>62</v>
      </c>
      <c r="G64" s="199"/>
      <c r="H64" s="200">
        <f>H65</f>
        <v>870</v>
      </c>
      <c r="I64" s="200">
        <f>I65</f>
        <v>370</v>
      </c>
      <c r="J64" s="200">
        <f>J65</f>
        <v>370</v>
      </c>
    </row>
    <row r="65" spans="1:10" ht="30" customHeight="1">
      <c r="A65" s="240"/>
      <c r="B65" s="324" t="s">
        <v>435</v>
      </c>
      <c r="C65" s="271"/>
      <c r="D65" s="147" t="s">
        <v>7</v>
      </c>
      <c r="E65" s="147" t="s">
        <v>186</v>
      </c>
      <c r="F65" s="147" t="s">
        <v>82</v>
      </c>
      <c r="G65" s="146"/>
      <c r="H65" s="243">
        <f>H66+H70</f>
        <v>870</v>
      </c>
      <c r="I65" s="243">
        <f>I66+I70</f>
        <v>370</v>
      </c>
      <c r="J65" s="243">
        <f>J66+J70</f>
        <v>370</v>
      </c>
    </row>
    <row r="66" spans="1:10" ht="30" customHeight="1">
      <c r="A66" s="272"/>
      <c r="B66" s="325" t="s">
        <v>188</v>
      </c>
      <c r="C66" s="273"/>
      <c r="D66" s="231" t="s">
        <v>7</v>
      </c>
      <c r="E66" s="231" t="s">
        <v>186</v>
      </c>
      <c r="F66" s="274" t="s">
        <v>84</v>
      </c>
      <c r="G66" s="275"/>
      <c r="H66" s="276">
        <f>H67</f>
        <v>20</v>
      </c>
      <c r="I66" s="276">
        <f aca="true" t="shared" si="5" ref="I66:J68">I67</f>
        <v>20</v>
      </c>
      <c r="J66" s="276">
        <f t="shared" si="5"/>
        <v>20</v>
      </c>
    </row>
    <row r="67" spans="1:10" ht="15" customHeight="1">
      <c r="A67" s="259"/>
      <c r="B67" s="302" t="s">
        <v>190</v>
      </c>
      <c r="C67" s="255"/>
      <c r="D67" s="251" t="s">
        <v>7</v>
      </c>
      <c r="E67" s="251" t="s">
        <v>186</v>
      </c>
      <c r="F67" s="251" t="s">
        <v>436</v>
      </c>
      <c r="G67" s="252"/>
      <c r="H67" s="253">
        <f>H68</f>
        <v>20</v>
      </c>
      <c r="I67" s="253">
        <f t="shared" si="5"/>
        <v>20</v>
      </c>
      <c r="J67" s="253">
        <f t="shared" si="5"/>
        <v>20</v>
      </c>
    </row>
    <row r="68" spans="1:10" ht="30" customHeight="1">
      <c r="A68" s="156"/>
      <c r="B68" s="287" t="s">
        <v>57</v>
      </c>
      <c r="C68" s="153"/>
      <c r="D68" s="30" t="s">
        <v>7</v>
      </c>
      <c r="E68" s="30" t="s">
        <v>186</v>
      </c>
      <c r="F68" s="131" t="s">
        <v>436</v>
      </c>
      <c r="G68" s="154">
        <v>200</v>
      </c>
      <c r="H68" s="155">
        <f>H69</f>
        <v>20</v>
      </c>
      <c r="I68" s="155">
        <f t="shared" si="5"/>
        <v>20</v>
      </c>
      <c r="J68" s="155">
        <f t="shared" si="5"/>
        <v>20</v>
      </c>
    </row>
    <row r="69" spans="1:10" ht="30" customHeight="1">
      <c r="A69" s="156"/>
      <c r="B69" s="282" t="s">
        <v>58</v>
      </c>
      <c r="C69" s="153"/>
      <c r="D69" s="30" t="s">
        <v>7</v>
      </c>
      <c r="E69" s="30" t="s">
        <v>186</v>
      </c>
      <c r="F69" s="131" t="s">
        <v>436</v>
      </c>
      <c r="G69" s="154">
        <v>240</v>
      </c>
      <c r="H69" s="155">
        <v>20</v>
      </c>
      <c r="I69" s="155">
        <v>20</v>
      </c>
      <c r="J69" s="155">
        <v>20</v>
      </c>
    </row>
    <row r="70" spans="1:10" ht="30" customHeight="1">
      <c r="A70" s="272"/>
      <c r="B70" s="325" t="s">
        <v>438</v>
      </c>
      <c r="C70" s="273"/>
      <c r="D70" s="231" t="s">
        <v>7</v>
      </c>
      <c r="E70" s="231" t="s">
        <v>186</v>
      </c>
      <c r="F70" s="274" t="s">
        <v>437</v>
      </c>
      <c r="G70" s="275"/>
      <c r="H70" s="276">
        <f>H71</f>
        <v>850</v>
      </c>
      <c r="I70" s="276">
        <f aca="true" t="shared" si="6" ref="I70:J72">I71</f>
        <v>350</v>
      </c>
      <c r="J70" s="276">
        <f t="shared" si="6"/>
        <v>350</v>
      </c>
    </row>
    <row r="71" spans="1:10" ht="45" customHeight="1">
      <c r="A71" s="259"/>
      <c r="B71" s="302" t="s">
        <v>183</v>
      </c>
      <c r="C71" s="255"/>
      <c r="D71" s="251" t="s">
        <v>7</v>
      </c>
      <c r="E71" s="251" t="s">
        <v>186</v>
      </c>
      <c r="F71" s="251" t="s">
        <v>439</v>
      </c>
      <c r="G71" s="252"/>
      <c r="H71" s="253">
        <f>H72</f>
        <v>850</v>
      </c>
      <c r="I71" s="253">
        <f t="shared" si="6"/>
        <v>350</v>
      </c>
      <c r="J71" s="253">
        <f t="shared" si="6"/>
        <v>350</v>
      </c>
    </row>
    <row r="72" spans="1:10" ht="30" customHeight="1">
      <c r="A72" s="156"/>
      <c r="B72" s="287" t="s">
        <v>57</v>
      </c>
      <c r="C72" s="153"/>
      <c r="D72" s="30" t="s">
        <v>7</v>
      </c>
      <c r="E72" s="30" t="s">
        <v>186</v>
      </c>
      <c r="F72" s="131" t="s">
        <v>439</v>
      </c>
      <c r="G72" s="154">
        <v>200</v>
      </c>
      <c r="H72" s="155">
        <f>H73</f>
        <v>850</v>
      </c>
      <c r="I72" s="155">
        <f t="shared" si="6"/>
        <v>350</v>
      </c>
      <c r="J72" s="155">
        <f t="shared" si="6"/>
        <v>350</v>
      </c>
    </row>
    <row r="73" spans="1:10" ht="30" customHeight="1">
      <c r="A73" s="156"/>
      <c r="B73" s="282" t="s">
        <v>58</v>
      </c>
      <c r="C73" s="153"/>
      <c r="D73" s="30" t="s">
        <v>7</v>
      </c>
      <c r="E73" s="30" t="s">
        <v>186</v>
      </c>
      <c r="F73" s="131" t="s">
        <v>439</v>
      </c>
      <c r="G73" s="154">
        <v>240</v>
      </c>
      <c r="H73" s="155">
        <f>500+350</f>
        <v>850</v>
      </c>
      <c r="I73" s="155">
        <v>350</v>
      </c>
      <c r="J73" s="155">
        <v>350</v>
      </c>
    </row>
    <row r="74" spans="1:10" ht="60" customHeight="1">
      <c r="A74" s="204"/>
      <c r="B74" s="326" t="s">
        <v>413</v>
      </c>
      <c r="C74" s="205"/>
      <c r="D74" s="205" t="s">
        <v>7</v>
      </c>
      <c r="E74" s="206" t="s">
        <v>186</v>
      </c>
      <c r="F74" s="205" t="s">
        <v>178</v>
      </c>
      <c r="G74" s="199"/>
      <c r="H74" s="200">
        <f aca="true" t="shared" si="7" ref="H74:J76">H75</f>
        <v>445</v>
      </c>
      <c r="I74" s="200">
        <f t="shared" si="7"/>
        <v>420</v>
      </c>
      <c r="J74" s="200">
        <f t="shared" si="7"/>
        <v>420</v>
      </c>
    </row>
    <row r="75" spans="1:10" ht="30" customHeight="1">
      <c r="A75" s="240"/>
      <c r="B75" s="324" t="s">
        <v>179</v>
      </c>
      <c r="C75" s="147"/>
      <c r="D75" s="147" t="s">
        <v>7</v>
      </c>
      <c r="E75" s="147" t="s">
        <v>186</v>
      </c>
      <c r="F75" s="241" t="s">
        <v>180</v>
      </c>
      <c r="G75" s="242"/>
      <c r="H75" s="243">
        <f t="shared" si="7"/>
        <v>445</v>
      </c>
      <c r="I75" s="243">
        <f t="shared" si="7"/>
        <v>420</v>
      </c>
      <c r="J75" s="243">
        <f t="shared" si="7"/>
        <v>420</v>
      </c>
    </row>
    <row r="76" spans="1:10" ht="45" customHeight="1">
      <c r="A76" s="230"/>
      <c r="B76" s="321" t="s">
        <v>181</v>
      </c>
      <c r="C76" s="231"/>
      <c r="D76" s="231" t="s">
        <v>7</v>
      </c>
      <c r="E76" s="231" t="s">
        <v>186</v>
      </c>
      <c r="F76" s="232" t="s">
        <v>182</v>
      </c>
      <c r="G76" s="233"/>
      <c r="H76" s="229">
        <f t="shared" si="7"/>
        <v>445</v>
      </c>
      <c r="I76" s="229">
        <f t="shared" si="7"/>
        <v>420</v>
      </c>
      <c r="J76" s="229">
        <f t="shared" si="7"/>
        <v>420</v>
      </c>
    </row>
    <row r="77" spans="1:10" ht="45" customHeight="1">
      <c r="A77" s="259"/>
      <c r="B77" s="306" t="s">
        <v>183</v>
      </c>
      <c r="C77" s="251"/>
      <c r="D77" s="251" t="s">
        <v>7</v>
      </c>
      <c r="E77" s="251" t="s">
        <v>186</v>
      </c>
      <c r="F77" s="260" t="s">
        <v>184</v>
      </c>
      <c r="G77" s="255"/>
      <c r="H77" s="253">
        <f>H79</f>
        <v>445</v>
      </c>
      <c r="I77" s="253">
        <f>I79</f>
        <v>420</v>
      </c>
      <c r="J77" s="253">
        <f>J79</f>
        <v>420</v>
      </c>
    </row>
    <row r="78" spans="1:10" ht="30" customHeight="1">
      <c r="A78" s="38"/>
      <c r="B78" s="287" t="s">
        <v>57</v>
      </c>
      <c r="C78" s="30"/>
      <c r="D78" s="30" t="s">
        <v>7</v>
      </c>
      <c r="E78" s="30" t="s">
        <v>186</v>
      </c>
      <c r="F78" s="34" t="s">
        <v>184</v>
      </c>
      <c r="G78" s="31">
        <v>200</v>
      </c>
      <c r="H78" s="59">
        <f>H79</f>
        <v>445</v>
      </c>
      <c r="I78" s="59">
        <f>I79</f>
        <v>420</v>
      </c>
      <c r="J78" s="59">
        <f>J79</f>
        <v>420</v>
      </c>
    </row>
    <row r="79" spans="1:10" ht="30" customHeight="1">
      <c r="A79" s="38"/>
      <c r="B79" s="282" t="s">
        <v>58</v>
      </c>
      <c r="C79" s="30"/>
      <c r="D79" s="30" t="s">
        <v>7</v>
      </c>
      <c r="E79" s="30" t="s">
        <v>186</v>
      </c>
      <c r="F79" s="34" t="s">
        <v>184</v>
      </c>
      <c r="G79" s="30" t="s">
        <v>59</v>
      </c>
      <c r="H79" s="59">
        <f>325+100+20</f>
        <v>445</v>
      </c>
      <c r="I79" s="59">
        <f>300+100+20</f>
        <v>420</v>
      </c>
      <c r="J79" s="59">
        <f>300+100+20</f>
        <v>420</v>
      </c>
    </row>
    <row r="80" spans="1:10" ht="30" customHeight="1">
      <c r="A80" s="193"/>
      <c r="B80" s="319" t="s">
        <v>243</v>
      </c>
      <c r="C80" s="194"/>
      <c r="D80" s="194" t="s">
        <v>7</v>
      </c>
      <c r="E80" s="194" t="s">
        <v>186</v>
      </c>
      <c r="F80" s="195" t="s">
        <v>244</v>
      </c>
      <c r="G80" s="194"/>
      <c r="H80" s="196">
        <f aca="true" t="shared" si="8" ref="H80:J82">H81</f>
        <v>362.754</v>
      </c>
      <c r="I80" s="196">
        <f t="shared" si="8"/>
        <v>200</v>
      </c>
      <c r="J80" s="196">
        <f t="shared" si="8"/>
        <v>200</v>
      </c>
    </row>
    <row r="81" spans="1:10" ht="15" customHeight="1">
      <c r="A81" s="25"/>
      <c r="B81" s="282" t="s">
        <v>209</v>
      </c>
      <c r="C81" s="26"/>
      <c r="D81" s="30" t="s">
        <v>7</v>
      </c>
      <c r="E81" s="30" t="s">
        <v>186</v>
      </c>
      <c r="F81" s="31" t="s">
        <v>245</v>
      </c>
      <c r="G81" s="26"/>
      <c r="H81" s="59">
        <f t="shared" si="8"/>
        <v>362.754</v>
      </c>
      <c r="I81" s="59">
        <f t="shared" si="8"/>
        <v>200</v>
      </c>
      <c r="J81" s="59">
        <f t="shared" si="8"/>
        <v>200</v>
      </c>
    </row>
    <row r="82" spans="1:10" ht="15" customHeight="1">
      <c r="A82" s="25"/>
      <c r="B82" s="282" t="s">
        <v>209</v>
      </c>
      <c r="C82" s="26"/>
      <c r="D82" s="30" t="s">
        <v>7</v>
      </c>
      <c r="E82" s="30" t="s">
        <v>186</v>
      </c>
      <c r="F82" s="31" t="s">
        <v>246</v>
      </c>
      <c r="G82" s="26"/>
      <c r="H82" s="59">
        <f t="shared" si="8"/>
        <v>362.754</v>
      </c>
      <c r="I82" s="59">
        <f t="shared" si="8"/>
        <v>200</v>
      </c>
      <c r="J82" s="59">
        <f t="shared" si="8"/>
        <v>200</v>
      </c>
    </row>
    <row r="83" spans="1:10" ht="15" customHeight="1">
      <c r="A83" s="249"/>
      <c r="B83" s="302" t="s">
        <v>247</v>
      </c>
      <c r="C83" s="251"/>
      <c r="D83" s="251" t="s">
        <v>7</v>
      </c>
      <c r="E83" s="251" t="s">
        <v>186</v>
      </c>
      <c r="F83" s="251" t="s">
        <v>248</v>
      </c>
      <c r="G83" s="251"/>
      <c r="H83" s="257">
        <f>H85+H88+H87</f>
        <v>362.754</v>
      </c>
      <c r="I83" s="257">
        <f>I85+I88+I87</f>
        <v>200</v>
      </c>
      <c r="J83" s="257">
        <f>J85+J88+J87</f>
        <v>200</v>
      </c>
    </row>
    <row r="84" spans="1:10" ht="30" customHeight="1">
      <c r="A84" s="28"/>
      <c r="B84" s="282" t="s">
        <v>57</v>
      </c>
      <c r="C84" s="30"/>
      <c r="D84" s="30" t="s">
        <v>7</v>
      </c>
      <c r="E84" s="30" t="s">
        <v>186</v>
      </c>
      <c r="F84" s="30" t="s">
        <v>248</v>
      </c>
      <c r="G84" s="30" t="s">
        <v>76</v>
      </c>
      <c r="H84" s="60">
        <f>H85</f>
        <v>231</v>
      </c>
      <c r="I84" s="60">
        <f>I85</f>
        <v>100</v>
      </c>
      <c r="J84" s="60">
        <f>J85</f>
        <v>100</v>
      </c>
    </row>
    <row r="85" spans="1:10" ht="30" customHeight="1">
      <c r="A85" s="28"/>
      <c r="B85" s="282" t="s">
        <v>58</v>
      </c>
      <c r="C85" s="30"/>
      <c r="D85" s="30" t="s">
        <v>7</v>
      </c>
      <c r="E85" s="30" t="s">
        <v>186</v>
      </c>
      <c r="F85" s="30" t="s">
        <v>248</v>
      </c>
      <c r="G85" s="30" t="s">
        <v>59</v>
      </c>
      <c r="H85" s="60">
        <f>(10+7+20+4+3+20+5+20+12+2)+(100+8)+20</f>
        <v>231</v>
      </c>
      <c r="I85" s="60">
        <v>100</v>
      </c>
      <c r="J85" s="60">
        <v>100</v>
      </c>
    </row>
    <row r="86" spans="1:10" ht="15" customHeight="1">
      <c r="A86" s="28"/>
      <c r="B86" s="282" t="s">
        <v>97</v>
      </c>
      <c r="C86" s="30"/>
      <c r="D86" s="30" t="s">
        <v>7</v>
      </c>
      <c r="E86" s="30" t="s">
        <v>186</v>
      </c>
      <c r="F86" s="30" t="s">
        <v>248</v>
      </c>
      <c r="G86" s="30" t="s">
        <v>98</v>
      </c>
      <c r="H86" s="60">
        <f>H87+H88</f>
        <v>131.75400000000002</v>
      </c>
      <c r="I86" s="60">
        <f>I87+I88</f>
        <v>100</v>
      </c>
      <c r="J86" s="60">
        <f>J87+J88</f>
        <v>100</v>
      </c>
    </row>
    <row r="87" spans="1:10" ht="15" customHeight="1" hidden="1">
      <c r="A87" s="28"/>
      <c r="B87" s="282" t="s">
        <v>249</v>
      </c>
      <c r="C87" s="30"/>
      <c r="D87" s="30" t="s">
        <v>7</v>
      </c>
      <c r="E87" s="30" t="s">
        <v>186</v>
      </c>
      <c r="F87" s="30" t="s">
        <v>248</v>
      </c>
      <c r="G87" s="30" t="s">
        <v>250</v>
      </c>
      <c r="H87" s="60">
        <v>0</v>
      </c>
      <c r="I87" s="60">
        <v>0</v>
      </c>
      <c r="J87" s="60">
        <v>0</v>
      </c>
    </row>
    <row r="88" spans="1:10" ht="15" customHeight="1">
      <c r="A88" s="28"/>
      <c r="B88" s="282" t="s">
        <v>99</v>
      </c>
      <c r="C88" s="30"/>
      <c r="D88" s="30" t="s">
        <v>7</v>
      </c>
      <c r="E88" s="30" t="s">
        <v>186</v>
      </c>
      <c r="F88" s="30" t="s">
        <v>248</v>
      </c>
      <c r="G88" s="30" t="s">
        <v>100</v>
      </c>
      <c r="H88" s="60">
        <f>(12213*2.6/1000)+100+0.0002</f>
        <v>131.75400000000002</v>
      </c>
      <c r="I88" s="60">
        <v>100</v>
      </c>
      <c r="J88" s="60">
        <v>100</v>
      </c>
    </row>
    <row r="89" spans="1:10" ht="45" customHeight="1" hidden="1">
      <c r="A89" s="193"/>
      <c r="B89" s="319" t="s">
        <v>449</v>
      </c>
      <c r="C89" s="194"/>
      <c r="D89" s="194" t="s">
        <v>7</v>
      </c>
      <c r="E89" s="194" t="s">
        <v>186</v>
      </c>
      <c r="F89" s="195" t="s">
        <v>257</v>
      </c>
      <c r="G89" s="194"/>
      <c r="H89" s="196">
        <f>H90</f>
        <v>0</v>
      </c>
      <c r="I89" s="196">
        <f aca="true" t="shared" si="9" ref="I89:J91">I90</f>
        <v>0</v>
      </c>
      <c r="J89" s="196">
        <f t="shared" si="9"/>
        <v>0</v>
      </c>
    </row>
    <row r="90" spans="1:10" ht="15" customHeight="1" hidden="1">
      <c r="A90" s="25"/>
      <c r="B90" s="282" t="s">
        <v>209</v>
      </c>
      <c r="C90" s="26"/>
      <c r="D90" s="30" t="s">
        <v>7</v>
      </c>
      <c r="E90" s="30" t="s">
        <v>186</v>
      </c>
      <c r="F90" s="31" t="s">
        <v>258</v>
      </c>
      <c r="G90" s="26"/>
      <c r="H90" s="59">
        <f>H91</f>
        <v>0</v>
      </c>
      <c r="I90" s="59">
        <f t="shared" si="9"/>
        <v>0</v>
      </c>
      <c r="J90" s="59">
        <f t="shared" si="9"/>
        <v>0</v>
      </c>
    </row>
    <row r="91" spans="1:10" ht="15" customHeight="1" hidden="1">
      <c r="A91" s="25"/>
      <c r="B91" s="282" t="s">
        <v>209</v>
      </c>
      <c r="C91" s="26"/>
      <c r="D91" s="30" t="s">
        <v>7</v>
      </c>
      <c r="E91" s="30" t="s">
        <v>186</v>
      </c>
      <c r="F91" s="31" t="s">
        <v>259</v>
      </c>
      <c r="G91" s="26"/>
      <c r="H91" s="59">
        <f>H92</f>
        <v>0</v>
      </c>
      <c r="I91" s="59">
        <f t="shared" si="9"/>
        <v>0</v>
      </c>
      <c r="J91" s="59">
        <f t="shared" si="9"/>
        <v>0</v>
      </c>
    </row>
    <row r="92" spans="1:10" ht="60" customHeight="1" hidden="1">
      <c r="A92" s="249"/>
      <c r="B92" s="302" t="s">
        <v>514</v>
      </c>
      <c r="C92" s="251"/>
      <c r="D92" s="251" t="s">
        <v>7</v>
      </c>
      <c r="E92" s="251" t="s">
        <v>186</v>
      </c>
      <c r="F92" s="251" t="s">
        <v>513</v>
      </c>
      <c r="G92" s="251"/>
      <c r="H92" s="257">
        <f>H93</f>
        <v>0</v>
      </c>
      <c r="I92" s="257">
        <f>I93</f>
        <v>0</v>
      </c>
      <c r="J92" s="257">
        <f>J93</f>
        <v>0</v>
      </c>
    </row>
    <row r="93" spans="1:10" ht="60" customHeight="1" hidden="1">
      <c r="A93" s="28"/>
      <c r="B93" s="282" t="s">
        <v>92</v>
      </c>
      <c r="C93" s="30"/>
      <c r="D93" s="30" t="s">
        <v>7</v>
      </c>
      <c r="E93" s="30" t="s">
        <v>186</v>
      </c>
      <c r="F93" s="30" t="s">
        <v>513</v>
      </c>
      <c r="G93" s="30" t="s">
        <v>93</v>
      </c>
      <c r="H93" s="60">
        <f>H94</f>
        <v>0</v>
      </c>
      <c r="I93" s="60">
        <f>I94</f>
        <v>0</v>
      </c>
      <c r="J93" s="60">
        <f>J94</f>
        <v>0</v>
      </c>
    </row>
    <row r="94" spans="1:10" ht="30" customHeight="1" hidden="1">
      <c r="A94" s="28"/>
      <c r="B94" s="282" t="s">
        <v>213</v>
      </c>
      <c r="C94" s="30"/>
      <c r="D94" s="30" t="s">
        <v>7</v>
      </c>
      <c r="E94" s="30" t="s">
        <v>186</v>
      </c>
      <c r="F94" s="30" t="s">
        <v>513</v>
      </c>
      <c r="G94" s="30" t="s">
        <v>214</v>
      </c>
      <c r="H94" s="60">
        <v>0</v>
      </c>
      <c r="I94" s="60">
        <v>0</v>
      </c>
      <c r="J94" s="60">
        <v>0</v>
      </c>
    </row>
    <row r="95" spans="1:10" s="2" customFormat="1" ht="15" customHeight="1">
      <c r="A95" s="19" t="s">
        <v>495</v>
      </c>
      <c r="B95" s="327" t="s">
        <v>10</v>
      </c>
      <c r="C95" s="41"/>
      <c r="D95" s="41" t="s">
        <v>11</v>
      </c>
      <c r="E95" s="41"/>
      <c r="F95" s="41"/>
      <c r="G95" s="41"/>
      <c r="H95" s="64">
        <f aca="true" t="shared" si="10" ref="H95:J99">H96</f>
        <v>594.7</v>
      </c>
      <c r="I95" s="64">
        <f t="shared" si="10"/>
        <v>594.7</v>
      </c>
      <c r="J95" s="64">
        <f t="shared" si="10"/>
        <v>594.7</v>
      </c>
    </row>
    <row r="96" spans="1:10" ht="15" customHeight="1">
      <c r="A96" s="22"/>
      <c r="B96" s="318" t="s">
        <v>292</v>
      </c>
      <c r="C96" s="23"/>
      <c r="D96" s="23" t="s">
        <v>11</v>
      </c>
      <c r="E96" s="23" t="s">
        <v>293</v>
      </c>
      <c r="F96" s="23"/>
      <c r="G96" s="23"/>
      <c r="H96" s="57">
        <f t="shared" si="10"/>
        <v>594.7</v>
      </c>
      <c r="I96" s="57">
        <f t="shared" si="10"/>
        <v>594.7</v>
      </c>
      <c r="J96" s="57">
        <f t="shared" si="10"/>
        <v>594.7</v>
      </c>
    </row>
    <row r="97" spans="1:10" ht="45" customHeight="1">
      <c r="A97" s="201"/>
      <c r="B97" s="323" t="s">
        <v>449</v>
      </c>
      <c r="C97" s="203"/>
      <c r="D97" s="203" t="s">
        <v>11</v>
      </c>
      <c r="E97" s="194" t="s">
        <v>293</v>
      </c>
      <c r="F97" s="203" t="s">
        <v>257</v>
      </c>
      <c r="G97" s="194"/>
      <c r="H97" s="196">
        <f t="shared" si="10"/>
        <v>594.7</v>
      </c>
      <c r="I97" s="196">
        <f t="shared" si="10"/>
        <v>594.7</v>
      </c>
      <c r="J97" s="196">
        <f t="shared" si="10"/>
        <v>594.7</v>
      </c>
    </row>
    <row r="98" spans="1:10" ht="15" customHeight="1">
      <c r="A98" s="42"/>
      <c r="B98" s="282" t="s">
        <v>209</v>
      </c>
      <c r="C98" s="36"/>
      <c r="D98" s="30" t="s">
        <v>11</v>
      </c>
      <c r="E98" s="30" t="s">
        <v>293</v>
      </c>
      <c r="F98" s="30" t="s">
        <v>258</v>
      </c>
      <c r="G98" s="30"/>
      <c r="H98" s="59">
        <f t="shared" si="10"/>
        <v>594.7</v>
      </c>
      <c r="I98" s="59">
        <f t="shared" si="10"/>
        <v>594.7</v>
      </c>
      <c r="J98" s="59">
        <f t="shared" si="10"/>
        <v>594.7</v>
      </c>
    </row>
    <row r="99" spans="1:10" ht="15" customHeight="1">
      <c r="A99" s="42"/>
      <c r="B99" s="282" t="s">
        <v>209</v>
      </c>
      <c r="C99" s="36"/>
      <c r="D99" s="30" t="s">
        <v>11</v>
      </c>
      <c r="E99" s="30" t="s">
        <v>293</v>
      </c>
      <c r="F99" s="30" t="s">
        <v>259</v>
      </c>
      <c r="G99" s="30"/>
      <c r="H99" s="59">
        <f t="shared" si="10"/>
        <v>594.7</v>
      </c>
      <c r="I99" s="59">
        <f t="shared" si="10"/>
        <v>594.7</v>
      </c>
      <c r="J99" s="59">
        <f t="shared" si="10"/>
        <v>594.7</v>
      </c>
    </row>
    <row r="100" spans="1:10" ht="45" customHeight="1">
      <c r="A100" s="249"/>
      <c r="B100" s="302" t="s">
        <v>290</v>
      </c>
      <c r="C100" s="251"/>
      <c r="D100" s="251" t="s">
        <v>11</v>
      </c>
      <c r="E100" s="251" t="s">
        <v>293</v>
      </c>
      <c r="F100" s="251" t="s">
        <v>291</v>
      </c>
      <c r="G100" s="251"/>
      <c r="H100" s="253">
        <f>H101+H103</f>
        <v>594.7</v>
      </c>
      <c r="I100" s="253">
        <f>I101+I103</f>
        <v>594.7</v>
      </c>
      <c r="J100" s="253">
        <f>J101+J103</f>
        <v>594.7</v>
      </c>
    </row>
    <row r="101" spans="1:10" ht="60" customHeight="1">
      <c r="A101" s="28"/>
      <c r="B101" s="282" t="s">
        <v>92</v>
      </c>
      <c r="C101" s="30"/>
      <c r="D101" s="30" t="s">
        <v>11</v>
      </c>
      <c r="E101" s="30" t="s">
        <v>293</v>
      </c>
      <c r="F101" s="30" t="s">
        <v>291</v>
      </c>
      <c r="G101" s="30" t="s">
        <v>93</v>
      </c>
      <c r="H101" s="59">
        <f>H102</f>
        <v>578.639</v>
      </c>
      <c r="I101" s="59">
        <f>I102</f>
        <v>593.707</v>
      </c>
      <c r="J101" s="59">
        <f>J102</f>
        <v>593.707</v>
      </c>
    </row>
    <row r="102" spans="1:10" ht="30" customHeight="1">
      <c r="A102" s="28"/>
      <c r="B102" s="282" t="s">
        <v>213</v>
      </c>
      <c r="C102" s="30"/>
      <c r="D102" s="30" t="s">
        <v>11</v>
      </c>
      <c r="E102" s="30" t="s">
        <v>293</v>
      </c>
      <c r="F102" s="30" t="s">
        <v>291</v>
      </c>
      <c r="G102" s="30" t="s">
        <v>214</v>
      </c>
      <c r="H102" s="350">
        <f>439.815+132.824+6</f>
        <v>578.639</v>
      </c>
      <c r="I102" s="350">
        <f>451.388+136.319+6</f>
        <v>593.707</v>
      </c>
      <c r="J102" s="351">
        <f>451.388+136.319+6</f>
        <v>593.707</v>
      </c>
    </row>
    <row r="103" spans="1:10" ht="30" customHeight="1">
      <c r="A103" s="28"/>
      <c r="B103" s="282" t="s">
        <v>57</v>
      </c>
      <c r="C103" s="30"/>
      <c r="D103" s="30" t="s">
        <v>11</v>
      </c>
      <c r="E103" s="30" t="s">
        <v>293</v>
      </c>
      <c r="F103" s="30" t="s">
        <v>291</v>
      </c>
      <c r="G103" s="30" t="s">
        <v>76</v>
      </c>
      <c r="H103" s="59">
        <f>H104</f>
        <v>16.061</v>
      </c>
      <c r="I103" s="59">
        <f>I104</f>
        <v>0.993</v>
      </c>
      <c r="J103" s="59">
        <f>J104</f>
        <v>0.993</v>
      </c>
    </row>
    <row r="104" spans="1:10" ht="30" customHeight="1">
      <c r="A104" s="28"/>
      <c r="B104" s="282" t="s">
        <v>58</v>
      </c>
      <c r="C104" s="30"/>
      <c r="D104" s="30" t="s">
        <v>11</v>
      </c>
      <c r="E104" s="30" t="s">
        <v>293</v>
      </c>
      <c r="F104" s="30" t="s">
        <v>291</v>
      </c>
      <c r="G104" s="30" t="s">
        <v>59</v>
      </c>
      <c r="H104" s="350">
        <v>16.061</v>
      </c>
      <c r="I104" s="350">
        <v>0.993</v>
      </c>
      <c r="J104" s="350">
        <v>0.993</v>
      </c>
    </row>
    <row r="105" spans="1:10" s="2" customFormat="1" ht="30" customHeight="1">
      <c r="A105" s="19" t="s">
        <v>496</v>
      </c>
      <c r="B105" s="317" t="s">
        <v>12</v>
      </c>
      <c r="C105" s="41"/>
      <c r="D105" s="41" t="s">
        <v>13</v>
      </c>
      <c r="E105" s="41"/>
      <c r="F105" s="41"/>
      <c r="G105" s="41"/>
      <c r="H105" s="64">
        <f>H106+H113+H124</f>
        <v>2717.1</v>
      </c>
      <c r="I105" s="64">
        <f>I106+I113+I124</f>
        <v>1317.1</v>
      </c>
      <c r="J105" s="64">
        <f>J106+J113+J124</f>
        <v>1317.1</v>
      </c>
    </row>
    <row r="106" spans="1:10" s="2" customFormat="1" ht="15" customHeight="1">
      <c r="A106" s="22"/>
      <c r="B106" s="318" t="s">
        <v>761</v>
      </c>
      <c r="C106" s="23"/>
      <c r="D106" s="23" t="s">
        <v>13</v>
      </c>
      <c r="E106" s="23" t="s">
        <v>109</v>
      </c>
      <c r="F106" s="23"/>
      <c r="G106" s="23"/>
      <c r="H106" s="57">
        <f aca="true" t="shared" si="11" ref="H106:J107">H107</f>
        <v>1000</v>
      </c>
      <c r="I106" s="57">
        <f t="shared" si="11"/>
        <v>0</v>
      </c>
      <c r="J106" s="57">
        <f t="shared" si="11"/>
        <v>0</v>
      </c>
    </row>
    <row r="107" spans="1:10" s="2" customFormat="1" ht="45" customHeight="1">
      <c r="A107" s="197"/>
      <c r="B107" s="320" t="s">
        <v>448</v>
      </c>
      <c r="C107" s="206"/>
      <c r="D107" s="206" t="s">
        <v>13</v>
      </c>
      <c r="E107" s="206" t="s">
        <v>109</v>
      </c>
      <c r="F107" s="206" t="s">
        <v>102</v>
      </c>
      <c r="G107" s="206" t="s">
        <v>63</v>
      </c>
      <c r="H107" s="200">
        <f t="shared" si="11"/>
        <v>1000</v>
      </c>
      <c r="I107" s="200">
        <f t="shared" si="11"/>
        <v>0</v>
      </c>
      <c r="J107" s="200">
        <f t="shared" si="11"/>
        <v>0</v>
      </c>
    </row>
    <row r="108" spans="1:10" s="2" customFormat="1" ht="75" customHeight="1">
      <c r="A108" s="244"/>
      <c r="B108" s="324" t="s">
        <v>103</v>
      </c>
      <c r="C108" s="147"/>
      <c r="D108" s="147" t="s">
        <v>13</v>
      </c>
      <c r="E108" s="147" t="s">
        <v>109</v>
      </c>
      <c r="F108" s="147" t="s">
        <v>104</v>
      </c>
      <c r="G108" s="245"/>
      <c r="H108" s="243">
        <f aca="true" t="shared" si="12" ref="H108:J109">H109</f>
        <v>1000</v>
      </c>
      <c r="I108" s="243">
        <f t="shared" si="12"/>
        <v>0</v>
      </c>
      <c r="J108" s="243">
        <f t="shared" si="12"/>
        <v>0</v>
      </c>
    </row>
    <row r="109" spans="1:10" s="2" customFormat="1" ht="45" customHeight="1">
      <c r="A109" s="226"/>
      <c r="B109" s="321" t="s">
        <v>105</v>
      </c>
      <c r="C109" s="231"/>
      <c r="D109" s="231" t="s">
        <v>13</v>
      </c>
      <c r="E109" s="231" t="s">
        <v>109</v>
      </c>
      <c r="F109" s="231" t="s">
        <v>106</v>
      </c>
      <c r="G109" s="234"/>
      <c r="H109" s="229">
        <f t="shared" si="12"/>
        <v>1000</v>
      </c>
      <c r="I109" s="229">
        <f t="shared" si="12"/>
        <v>0</v>
      </c>
      <c r="J109" s="229">
        <f t="shared" si="12"/>
        <v>0</v>
      </c>
    </row>
    <row r="110" spans="1:10" s="2" customFormat="1" ht="30" customHeight="1">
      <c r="A110" s="249"/>
      <c r="B110" s="302" t="s">
        <v>107</v>
      </c>
      <c r="C110" s="251"/>
      <c r="D110" s="251" t="s">
        <v>13</v>
      </c>
      <c r="E110" s="251" t="s">
        <v>109</v>
      </c>
      <c r="F110" s="251" t="s">
        <v>108</v>
      </c>
      <c r="G110" s="252"/>
      <c r="H110" s="257">
        <f>H112</f>
        <v>1000</v>
      </c>
      <c r="I110" s="257">
        <f>I112</f>
        <v>0</v>
      </c>
      <c r="J110" s="257">
        <f>J112</f>
        <v>0</v>
      </c>
    </row>
    <row r="111" spans="1:10" s="2" customFormat="1" ht="30" customHeight="1">
      <c r="A111" s="28"/>
      <c r="B111" s="282" t="s">
        <v>57</v>
      </c>
      <c r="C111" s="30"/>
      <c r="D111" s="30" t="s">
        <v>13</v>
      </c>
      <c r="E111" s="30" t="s">
        <v>109</v>
      </c>
      <c r="F111" s="30" t="s">
        <v>108</v>
      </c>
      <c r="G111" s="31">
        <v>200</v>
      </c>
      <c r="H111" s="60">
        <f>H112</f>
        <v>1000</v>
      </c>
      <c r="I111" s="60">
        <f>I112</f>
        <v>0</v>
      </c>
      <c r="J111" s="60">
        <f>J112</f>
        <v>0</v>
      </c>
    </row>
    <row r="112" spans="1:10" s="2" customFormat="1" ht="30" customHeight="1">
      <c r="A112" s="28"/>
      <c r="B112" s="282" t="s">
        <v>58</v>
      </c>
      <c r="C112" s="30"/>
      <c r="D112" s="30" t="s">
        <v>13</v>
      </c>
      <c r="E112" s="30" t="s">
        <v>109</v>
      </c>
      <c r="F112" s="30" t="s">
        <v>108</v>
      </c>
      <c r="G112" s="31">
        <v>240</v>
      </c>
      <c r="H112" s="60">
        <f>100+100+1000-200</f>
        <v>1000</v>
      </c>
      <c r="I112" s="60">
        <f>100+100-200</f>
        <v>0</v>
      </c>
      <c r="J112" s="60">
        <f>100+100-200</f>
        <v>0</v>
      </c>
    </row>
    <row r="113" spans="1:10" ht="30" customHeight="1">
      <c r="A113" s="22"/>
      <c r="B113" s="318" t="s">
        <v>762</v>
      </c>
      <c r="C113" s="23"/>
      <c r="D113" s="23" t="s">
        <v>13</v>
      </c>
      <c r="E113" s="23" t="s">
        <v>763</v>
      </c>
      <c r="F113" s="23"/>
      <c r="G113" s="23"/>
      <c r="H113" s="57">
        <f aca="true" t="shared" si="13" ref="H113:J114">H114</f>
        <v>1010</v>
      </c>
      <c r="I113" s="57">
        <f t="shared" si="13"/>
        <v>610</v>
      </c>
      <c r="J113" s="57">
        <f t="shared" si="13"/>
        <v>610</v>
      </c>
    </row>
    <row r="114" spans="1:10" ht="45" customHeight="1">
      <c r="A114" s="197"/>
      <c r="B114" s="320" t="s">
        <v>448</v>
      </c>
      <c r="C114" s="206"/>
      <c r="D114" s="206" t="s">
        <v>13</v>
      </c>
      <c r="E114" s="206" t="s">
        <v>763</v>
      </c>
      <c r="F114" s="206" t="s">
        <v>102</v>
      </c>
      <c r="G114" s="206" t="s">
        <v>63</v>
      </c>
      <c r="H114" s="200">
        <f t="shared" si="13"/>
        <v>1010</v>
      </c>
      <c r="I114" s="200">
        <f t="shared" si="13"/>
        <v>610</v>
      </c>
      <c r="J114" s="200">
        <f t="shared" si="13"/>
        <v>610</v>
      </c>
    </row>
    <row r="115" spans="1:10" ht="75" customHeight="1">
      <c r="A115" s="244"/>
      <c r="B115" s="324" t="s">
        <v>103</v>
      </c>
      <c r="C115" s="147"/>
      <c r="D115" s="147" t="s">
        <v>13</v>
      </c>
      <c r="E115" s="147" t="s">
        <v>763</v>
      </c>
      <c r="F115" s="147" t="s">
        <v>104</v>
      </c>
      <c r="G115" s="245"/>
      <c r="H115" s="243">
        <f>H116+H120</f>
        <v>1010</v>
      </c>
      <c r="I115" s="243">
        <f>I116+I120</f>
        <v>610</v>
      </c>
      <c r="J115" s="243">
        <f>J116+J120</f>
        <v>610</v>
      </c>
    </row>
    <row r="116" spans="1:10" ht="45" customHeight="1">
      <c r="A116" s="226"/>
      <c r="B116" s="321" t="s">
        <v>105</v>
      </c>
      <c r="C116" s="231"/>
      <c r="D116" s="231" t="s">
        <v>13</v>
      </c>
      <c r="E116" s="231" t="s">
        <v>763</v>
      </c>
      <c r="F116" s="231" t="s">
        <v>106</v>
      </c>
      <c r="G116" s="234"/>
      <c r="H116" s="229">
        <f>H117</f>
        <v>200</v>
      </c>
      <c r="I116" s="229">
        <f>I117</f>
        <v>200</v>
      </c>
      <c r="J116" s="229">
        <f>J117</f>
        <v>200</v>
      </c>
    </row>
    <row r="117" spans="1:10" ht="30" customHeight="1">
      <c r="A117" s="249"/>
      <c r="B117" s="302" t="s">
        <v>107</v>
      </c>
      <c r="C117" s="251"/>
      <c r="D117" s="251" t="s">
        <v>13</v>
      </c>
      <c r="E117" s="251" t="s">
        <v>763</v>
      </c>
      <c r="F117" s="251" t="s">
        <v>108</v>
      </c>
      <c r="G117" s="252"/>
      <c r="H117" s="257">
        <f>H119</f>
        <v>200</v>
      </c>
      <c r="I117" s="257">
        <f>I119</f>
        <v>200</v>
      </c>
      <c r="J117" s="257">
        <f>J119</f>
        <v>200</v>
      </c>
    </row>
    <row r="118" spans="1:10" ht="30" customHeight="1">
      <c r="A118" s="28"/>
      <c r="B118" s="282" t="s">
        <v>57</v>
      </c>
      <c r="C118" s="30"/>
      <c r="D118" s="30" t="s">
        <v>13</v>
      </c>
      <c r="E118" s="30" t="s">
        <v>763</v>
      </c>
      <c r="F118" s="30" t="s">
        <v>108</v>
      </c>
      <c r="G118" s="31">
        <v>200</v>
      </c>
      <c r="H118" s="60">
        <f>H119</f>
        <v>200</v>
      </c>
      <c r="I118" s="60">
        <f>I119</f>
        <v>200</v>
      </c>
      <c r="J118" s="60">
        <f>J119</f>
        <v>200</v>
      </c>
    </row>
    <row r="119" spans="1:10" ht="30" customHeight="1">
      <c r="A119" s="28"/>
      <c r="B119" s="282" t="s">
        <v>58</v>
      </c>
      <c r="C119" s="30"/>
      <c r="D119" s="30" t="s">
        <v>13</v>
      </c>
      <c r="E119" s="30" t="s">
        <v>763</v>
      </c>
      <c r="F119" s="30" t="s">
        <v>108</v>
      </c>
      <c r="G119" s="31">
        <v>240</v>
      </c>
      <c r="H119" s="60">
        <f>100+100+1000-1000</f>
        <v>200</v>
      </c>
      <c r="I119" s="60">
        <f>100+100</f>
        <v>200</v>
      </c>
      <c r="J119" s="60">
        <f>100+100</f>
        <v>200</v>
      </c>
    </row>
    <row r="120" spans="1:10" ht="30" customHeight="1">
      <c r="A120" s="235"/>
      <c r="B120" s="321" t="s">
        <v>110</v>
      </c>
      <c r="C120" s="231"/>
      <c r="D120" s="231" t="s">
        <v>13</v>
      </c>
      <c r="E120" s="231" t="s">
        <v>763</v>
      </c>
      <c r="F120" s="231" t="s">
        <v>111</v>
      </c>
      <c r="G120" s="234"/>
      <c r="H120" s="229">
        <f>H121</f>
        <v>810</v>
      </c>
      <c r="I120" s="229">
        <f>I121</f>
        <v>410</v>
      </c>
      <c r="J120" s="229">
        <f>J121</f>
        <v>410</v>
      </c>
    </row>
    <row r="121" spans="1:10" ht="15" customHeight="1">
      <c r="A121" s="249"/>
      <c r="B121" s="302" t="s">
        <v>112</v>
      </c>
      <c r="C121" s="251"/>
      <c r="D121" s="251" t="s">
        <v>13</v>
      </c>
      <c r="E121" s="251" t="s">
        <v>763</v>
      </c>
      <c r="F121" s="251" t="s">
        <v>113</v>
      </c>
      <c r="G121" s="252"/>
      <c r="H121" s="257">
        <f>H123</f>
        <v>810</v>
      </c>
      <c r="I121" s="257">
        <f>I123</f>
        <v>410</v>
      </c>
      <c r="J121" s="257">
        <f>J123</f>
        <v>410</v>
      </c>
    </row>
    <row r="122" spans="1:10" ht="30" customHeight="1">
      <c r="A122" s="28"/>
      <c r="B122" s="282" t="s">
        <v>57</v>
      </c>
      <c r="C122" s="30"/>
      <c r="D122" s="30" t="s">
        <v>13</v>
      </c>
      <c r="E122" s="30" t="s">
        <v>763</v>
      </c>
      <c r="F122" s="30" t="s">
        <v>113</v>
      </c>
      <c r="G122" s="31">
        <v>200</v>
      </c>
      <c r="H122" s="60">
        <f>H123</f>
        <v>810</v>
      </c>
      <c r="I122" s="60">
        <f>I123</f>
        <v>410</v>
      </c>
      <c r="J122" s="60">
        <f>J123</f>
        <v>410</v>
      </c>
    </row>
    <row r="123" spans="1:10" ht="30" customHeight="1">
      <c r="A123" s="28"/>
      <c r="B123" s="282" t="s">
        <v>58</v>
      </c>
      <c r="C123" s="30"/>
      <c r="D123" s="30" t="s">
        <v>13</v>
      </c>
      <c r="E123" s="30" t="s">
        <v>763</v>
      </c>
      <c r="F123" s="30" t="s">
        <v>113</v>
      </c>
      <c r="G123" s="31">
        <v>240</v>
      </c>
      <c r="H123" s="350">
        <f>10+200+500+100</f>
        <v>810</v>
      </c>
      <c r="I123" s="350">
        <f>10+200+100+100</f>
        <v>410</v>
      </c>
      <c r="J123" s="350">
        <f>10+200+100+100</f>
        <v>410</v>
      </c>
    </row>
    <row r="124" spans="1:10" ht="30" customHeight="1">
      <c r="A124" s="44"/>
      <c r="B124" s="328" t="s">
        <v>116</v>
      </c>
      <c r="C124" s="45"/>
      <c r="D124" s="45" t="s">
        <v>13</v>
      </c>
      <c r="E124" s="45" t="s">
        <v>117</v>
      </c>
      <c r="F124" s="45"/>
      <c r="G124" s="46"/>
      <c r="H124" s="65">
        <f>H126+H131</f>
        <v>707.1</v>
      </c>
      <c r="I124" s="65">
        <f>I126+I131</f>
        <v>707.1</v>
      </c>
      <c r="J124" s="65">
        <f>J126+J131</f>
        <v>707.1</v>
      </c>
    </row>
    <row r="125" spans="1:10" ht="45" customHeight="1">
      <c r="A125" s="197"/>
      <c r="B125" s="320" t="s">
        <v>448</v>
      </c>
      <c r="C125" s="206"/>
      <c r="D125" s="206" t="s">
        <v>13</v>
      </c>
      <c r="E125" s="206" t="s">
        <v>117</v>
      </c>
      <c r="F125" s="206" t="s">
        <v>102</v>
      </c>
      <c r="G125" s="206" t="s">
        <v>63</v>
      </c>
      <c r="H125" s="200">
        <f aca="true" t="shared" si="14" ref="H125:J127">H126</f>
        <v>700</v>
      </c>
      <c r="I125" s="200">
        <f t="shared" si="14"/>
        <v>700</v>
      </c>
      <c r="J125" s="200">
        <f t="shared" si="14"/>
        <v>700</v>
      </c>
    </row>
    <row r="126" spans="1:10" ht="75" customHeight="1">
      <c r="A126" s="246"/>
      <c r="B126" s="324" t="s">
        <v>114</v>
      </c>
      <c r="C126" s="147"/>
      <c r="D126" s="147" t="s">
        <v>13</v>
      </c>
      <c r="E126" s="147" t="s">
        <v>117</v>
      </c>
      <c r="F126" s="147" t="s">
        <v>115</v>
      </c>
      <c r="G126" s="146"/>
      <c r="H126" s="247">
        <f t="shared" si="14"/>
        <v>700</v>
      </c>
      <c r="I126" s="247">
        <f t="shared" si="14"/>
        <v>700</v>
      </c>
      <c r="J126" s="247">
        <f t="shared" si="14"/>
        <v>700</v>
      </c>
    </row>
    <row r="127" spans="1:10" ht="60" customHeight="1">
      <c r="A127" s="235"/>
      <c r="B127" s="308" t="s">
        <v>118</v>
      </c>
      <c r="C127" s="231"/>
      <c r="D127" s="231" t="s">
        <v>13</v>
      </c>
      <c r="E127" s="231" t="s">
        <v>117</v>
      </c>
      <c r="F127" s="231" t="s">
        <v>460</v>
      </c>
      <c r="G127" s="228"/>
      <c r="H127" s="236">
        <f t="shared" si="14"/>
        <v>700</v>
      </c>
      <c r="I127" s="236">
        <f t="shared" si="14"/>
        <v>700</v>
      </c>
      <c r="J127" s="236">
        <f t="shared" si="14"/>
        <v>700</v>
      </c>
    </row>
    <row r="128" spans="1:10" ht="30" customHeight="1">
      <c r="A128" s="249"/>
      <c r="B128" s="309" t="s">
        <v>461</v>
      </c>
      <c r="C128" s="251"/>
      <c r="D128" s="251" t="s">
        <v>13</v>
      </c>
      <c r="E128" s="251" t="s">
        <v>117</v>
      </c>
      <c r="F128" s="251" t="s">
        <v>459</v>
      </c>
      <c r="G128" s="252"/>
      <c r="H128" s="257">
        <f>H130</f>
        <v>700</v>
      </c>
      <c r="I128" s="257">
        <f>I130</f>
        <v>700</v>
      </c>
      <c r="J128" s="257">
        <f>J130</f>
        <v>700</v>
      </c>
    </row>
    <row r="129" spans="1:10" ht="30" customHeight="1">
      <c r="A129" s="28"/>
      <c r="B129" s="289" t="s">
        <v>57</v>
      </c>
      <c r="C129" s="30"/>
      <c r="D129" s="30" t="s">
        <v>13</v>
      </c>
      <c r="E129" s="30" t="s">
        <v>117</v>
      </c>
      <c r="F129" s="30" t="s">
        <v>459</v>
      </c>
      <c r="G129" s="31">
        <v>200</v>
      </c>
      <c r="H129" s="60">
        <f>H130</f>
        <v>700</v>
      </c>
      <c r="I129" s="60">
        <f>I130</f>
        <v>700</v>
      </c>
      <c r="J129" s="60">
        <f>J130</f>
        <v>700</v>
      </c>
    </row>
    <row r="130" spans="1:10" ht="30" customHeight="1">
      <c r="A130" s="28"/>
      <c r="B130" s="282" t="s">
        <v>58</v>
      </c>
      <c r="C130" s="30"/>
      <c r="D130" s="30" t="s">
        <v>13</v>
      </c>
      <c r="E130" s="30" t="s">
        <v>117</v>
      </c>
      <c r="F130" s="30" t="s">
        <v>459</v>
      </c>
      <c r="G130" s="31">
        <v>240</v>
      </c>
      <c r="H130" s="60">
        <v>700</v>
      </c>
      <c r="I130" s="60">
        <v>700</v>
      </c>
      <c r="J130" s="60">
        <v>700</v>
      </c>
    </row>
    <row r="131" spans="1:10" ht="45" customHeight="1">
      <c r="A131" s="207"/>
      <c r="B131" s="319" t="s">
        <v>205</v>
      </c>
      <c r="C131" s="194"/>
      <c r="D131" s="194" t="s">
        <v>13</v>
      </c>
      <c r="E131" s="194" t="s">
        <v>117</v>
      </c>
      <c r="F131" s="195" t="s">
        <v>206</v>
      </c>
      <c r="G131" s="194"/>
      <c r="H131" s="196">
        <f aca="true" t="shared" si="15" ref="H131:J133">H132</f>
        <v>7.1</v>
      </c>
      <c r="I131" s="196">
        <f t="shared" si="15"/>
        <v>7.1</v>
      </c>
      <c r="J131" s="196">
        <f t="shared" si="15"/>
        <v>7.1</v>
      </c>
    </row>
    <row r="132" spans="1:10" ht="30" customHeight="1">
      <c r="A132" s="38"/>
      <c r="B132" s="282" t="s">
        <v>207</v>
      </c>
      <c r="C132" s="30"/>
      <c r="D132" s="30" t="s">
        <v>13</v>
      </c>
      <c r="E132" s="30" t="s">
        <v>117</v>
      </c>
      <c r="F132" s="30" t="s">
        <v>208</v>
      </c>
      <c r="G132" s="26"/>
      <c r="H132" s="59">
        <f t="shared" si="15"/>
        <v>7.1</v>
      </c>
      <c r="I132" s="59">
        <f t="shared" si="15"/>
        <v>7.1</v>
      </c>
      <c r="J132" s="59">
        <f t="shared" si="15"/>
        <v>7.1</v>
      </c>
    </row>
    <row r="133" spans="1:10" ht="15" customHeight="1">
      <c r="A133" s="38"/>
      <c r="B133" s="282" t="s">
        <v>209</v>
      </c>
      <c r="C133" s="30"/>
      <c r="D133" s="30" t="s">
        <v>13</v>
      </c>
      <c r="E133" s="30" t="s">
        <v>117</v>
      </c>
      <c r="F133" s="30" t="s">
        <v>210</v>
      </c>
      <c r="G133" s="26"/>
      <c r="H133" s="59">
        <f t="shared" si="15"/>
        <v>7.1</v>
      </c>
      <c r="I133" s="59">
        <f t="shared" si="15"/>
        <v>7.1</v>
      </c>
      <c r="J133" s="59">
        <f t="shared" si="15"/>
        <v>7.1</v>
      </c>
    </row>
    <row r="134" spans="1:10" ht="60" customHeight="1">
      <c r="A134" s="259"/>
      <c r="B134" s="302" t="s">
        <v>481</v>
      </c>
      <c r="C134" s="252"/>
      <c r="D134" s="251" t="s">
        <v>13</v>
      </c>
      <c r="E134" s="251" t="s">
        <v>117</v>
      </c>
      <c r="F134" s="252" t="s">
        <v>232</v>
      </c>
      <c r="G134" s="252" t="s">
        <v>37</v>
      </c>
      <c r="H134" s="253">
        <f>H136</f>
        <v>7.1</v>
      </c>
      <c r="I134" s="253">
        <f>I136</f>
        <v>7.1</v>
      </c>
      <c r="J134" s="253">
        <f>J136</f>
        <v>7.1</v>
      </c>
    </row>
    <row r="135" spans="1:10" ht="30" customHeight="1">
      <c r="A135" s="38"/>
      <c r="B135" s="282" t="s">
        <v>57</v>
      </c>
      <c r="C135" s="31"/>
      <c r="D135" s="30" t="s">
        <v>13</v>
      </c>
      <c r="E135" s="30" t="s">
        <v>117</v>
      </c>
      <c r="F135" s="31" t="s">
        <v>232</v>
      </c>
      <c r="G135" s="31">
        <v>200</v>
      </c>
      <c r="H135" s="59">
        <f>H136</f>
        <v>7.1</v>
      </c>
      <c r="I135" s="59">
        <f>I136</f>
        <v>7.1</v>
      </c>
      <c r="J135" s="59">
        <f>J136</f>
        <v>7.1</v>
      </c>
    </row>
    <row r="136" spans="1:10" ht="30" customHeight="1">
      <c r="A136" s="38"/>
      <c r="B136" s="282" t="s">
        <v>58</v>
      </c>
      <c r="C136" s="31"/>
      <c r="D136" s="30" t="s">
        <v>13</v>
      </c>
      <c r="E136" s="30" t="s">
        <v>117</v>
      </c>
      <c r="F136" s="31" t="s">
        <v>232</v>
      </c>
      <c r="G136" s="34" t="s">
        <v>59</v>
      </c>
      <c r="H136" s="59">
        <v>7.1</v>
      </c>
      <c r="I136" s="59">
        <v>7.1</v>
      </c>
      <c r="J136" s="59">
        <v>7.1</v>
      </c>
    </row>
    <row r="137" spans="1:10" s="2" customFormat="1" ht="15" customHeight="1">
      <c r="A137" s="19" t="s">
        <v>497</v>
      </c>
      <c r="B137" s="317" t="s">
        <v>14</v>
      </c>
      <c r="C137" s="41"/>
      <c r="D137" s="41" t="s">
        <v>15</v>
      </c>
      <c r="E137" s="41" t="s">
        <v>37</v>
      </c>
      <c r="F137" s="41" t="s">
        <v>37</v>
      </c>
      <c r="G137" s="41" t="s">
        <v>37</v>
      </c>
      <c r="H137" s="64">
        <f>H138+H169</f>
        <v>22475.73734</v>
      </c>
      <c r="I137" s="64">
        <f>I138+I169</f>
        <v>10442</v>
      </c>
      <c r="J137" s="64">
        <f>J138+J169</f>
        <v>10252</v>
      </c>
    </row>
    <row r="138" spans="1:10" ht="15" customHeight="1">
      <c r="A138" s="22"/>
      <c r="B138" s="318" t="s">
        <v>130</v>
      </c>
      <c r="C138" s="23"/>
      <c r="D138" s="23" t="s">
        <v>15</v>
      </c>
      <c r="E138" s="23" t="s">
        <v>131</v>
      </c>
      <c r="F138" s="23" t="s">
        <v>37</v>
      </c>
      <c r="G138" s="23" t="s">
        <v>37</v>
      </c>
      <c r="H138" s="57">
        <f>H139+H156+H164</f>
        <v>20788.73734</v>
      </c>
      <c r="I138" s="57">
        <f>I139+I156+I164</f>
        <v>9990</v>
      </c>
      <c r="J138" s="57">
        <f>J139+J156+J164</f>
        <v>9800</v>
      </c>
    </row>
    <row r="139" spans="1:11" s="3" customFormat="1" ht="45" customHeight="1">
      <c r="A139" s="208"/>
      <c r="B139" s="320" t="s">
        <v>414</v>
      </c>
      <c r="C139" s="206"/>
      <c r="D139" s="206" t="s">
        <v>15</v>
      </c>
      <c r="E139" s="206" t="s">
        <v>131</v>
      </c>
      <c r="F139" s="206" t="s">
        <v>125</v>
      </c>
      <c r="G139" s="206"/>
      <c r="H139" s="200">
        <f>H140</f>
        <v>11741.5</v>
      </c>
      <c r="I139" s="200">
        <f>I140</f>
        <v>1800</v>
      </c>
      <c r="J139" s="200">
        <f>J140</f>
        <v>1800</v>
      </c>
      <c r="K139" s="66"/>
    </row>
    <row r="140" spans="1:11" ht="75" customHeight="1">
      <c r="A140" s="235"/>
      <c r="B140" s="321" t="s">
        <v>126</v>
      </c>
      <c r="C140" s="231"/>
      <c r="D140" s="231" t="s">
        <v>15</v>
      </c>
      <c r="E140" s="231" t="s">
        <v>131</v>
      </c>
      <c r="F140" s="231" t="s">
        <v>127</v>
      </c>
      <c r="G140" s="231"/>
      <c r="H140" s="236">
        <f>H141+H144+H150+H147+H153</f>
        <v>11741.5</v>
      </c>
      <c r="I140" s="236">
        <f>I141+I144+I150+I147+I153</f>
        <v>1800</v>
      </c>
      <c r="J140" s="236">
        <f>J141+J144+J150+J147+J153</f>
        <v>1800</v>
      </c>
      <c r="K140" s="67"/>
    </row>
    <row r="141" spans="1:11" ht="30" customHeight="1">
      <c r="A141" s="249"/>
      <c r="B141" s="302" t="s">
        <v>128</v>
      </c>
      <c r="C141" s="251"/>
      <c r="D141" s="251" t="s">
        <v>15</v>
      </c>
      <c r="E141" s="251" t="s">
        <v>131</v>
      </c>
      <c r="F141" s="251" t="s">
        <v>129</v>
      </c>
      <c r="G141" s="251"/>
      <c r="H141" s="257">
        <f>H143</f>
        <v>2100</v>
      </c>
      <c r="I141" s="257">
        <f>I143</f>
        <v>1100</v>
      </c>
      <c r="J141" s="257">
        <f>J143</f>
        <v>1100</v>
      </c>
      <c r="K141" s="67"/>
    </row>
    <row r="142" spans="1:11" ht="30" customHeight="1">
      <c r="A142" s="28"/>
      <c r="B142" s="282" t="s">
        <v>57</v>
      </c>
      <c r="C142" s="30"/>
      <c r="D142" s="30" t="s">
        <v>15</v>
      </c>
      <c r="E142" s="30" t="s">
        <v>131</v>
      </c>
      <c r="F142" s="30" t="s">
        <v>129</v>
      </c>
      <c r="G142" s="30" t="s">
        <v>76</v>
      </c>
      <c r="H142" s="60">
        <f>H143</f>
        <v>2100</v>
      </c>
      <c r="I142" s="60">
        <f>I143</f>
        <v>1100</v>
      </c>
      <c r="J142" s="60">
        <f>J143</f>
        <v>1100</v>
      </c>
      <c r="K142" s="67"/>
    </row>
    <row r="143" spans="1:11" ht="30" customHeight="1">
      <c r="A143" s="28"/>
      <c r="B143" s="282" t="s">
        <v>58</v>
      </c>
      <c r="C143" s="30"/>
      <c r="D143" s="30" t="s">
        <v>15</v>
      </c>
      <c r="E143" s="30" t="s">
        <v>131</v>
      </c>
      <c r="F143" s="30" t="s">
        <v>129</v>
      </c>
      <c r="G143" s="30" t="s">
        <v>59</v>
      </c>
      <c r="H143" s="350">
        <f>1000+1000+100</f>
        <v>2100</v>
      </c>
      <c r="I143" s="350">
        <f>1000+100</f>
        <v>1100</v>
      </c>
      <c r="J143" s="350">
        <f>1000+100</f>
        <v>1100</v>
      </c>
      <c r="K143" s="67"/>
    </row>
    <row r="144" spans="1:11" ht="30" customHeight="1">
      <c r="A144" s="249"/>
      <c r="B144" s="302" t="s">
        <v>132</v>
      </c>
      <c r="C144" s="251"/>
      <c r="D144" s="251" t="s">
        <v>15</v>
      </c>
      <c r="E144" s="251" t="s">
        <v>131</v>
      </c>
      <c r="F144" s="251" t="s">
        <v>133</v>
      </c>
      <c r="G144" s="251"/>
      <c r="H144" s="257">
        <f>H146</f>
        <v>4900</v>
      </c>
      <c r="I144" s="257">
        <f>I146</f>
        <v>0</v>
      </c>
      <c r="J144" s="257">
        <f>J146</f>
        <v>0</v>
      </c>
      <c r="K144" s="67"/>
    </row>
    <row r="145" spans="1:11" ht="30" customHeight="1">
      <c r="A145" s="28"/>
      <c r="B145" s="282" t="s">
        <v>57</v>
      </c>
      <c r="C145" s="30"/>
      <c r="D145" s="30" t="s">
        <v>15</v>
      </c>
      <c r="E145" s="30" t="s">
        <v>131</v>
      </c>
      <c r="F145" s="30" t="s">
        <v>133</v>
      </c>
      <c r="G145" s="30" t="s">
        <v>76</v>
      </c>
      <c r="H145" s="60">
        <f>H146</f>
        <v>4900</v>
      </c>
      <c r="I145" s="60">
        <f>I146</f>
        <v>0</v>
      </c>
      <c r="J145" s="60">
        <f>J146</f>
        <v>0</v>
      </c>
      <c r="K145" s="67"/>
    </row>
    <row r="146" spans="1:11" ht="30" customHeight="1">
      <c r="A146" s="28"/>
      <c r="B146" s="282" t="s">
        <v>58</v>
      </c>
      <c r="C146" s="30"/>
      <c r="D146" s="30" t="s">
        <v>15</v>
      </c>
      <c r="E146" s="30" t="s">
        <v>131</v>
      </c>
      <c r="F146" s="30" t="s">
        <v>133</v>
      </c>
      <c r="G146" s="30" t="s">
        <v>59</v>
      </c>
      <c r="H146" s="60">
        <f>2000+300+300+1700+600</f>
        <v>4900</v>
      </c>
      <c r="I146" s="60">
        <v>0</v>
      </c>
      <c r="J146" s="60">
        <v>0</v>
      </c>
      <c r="K146" s="67"/>
    </row>
    <row r="147" spans="1:11" ht="45" customHeight="1" hidden="1">
      <c r="A147" s="249"/>
      <c r="B147" s="302" t="s">
        <v>134</v>
      </c>
      <c r="C147" s="251"/>
      <c r="D147" s="251" t="s">
        <v>15</v>
      </c>
      <c r="E147" s="251" t="s">
        <v>131</v>
      </c>
      <c r="F147" s="251" t="s">
        <v>135</v>
      </c>
      <c r="G147" s="251"/>
      <c r="H147" s="257">
        <f>H149</f>
        <v>0</v>
      </c>
      <c r="I147" s="257">
        <f>I149</f>
        <v>0</v>
      </c>
      <c r="J147" s="257">
        <f>J149</f>
        <v>0</v>
      </c>
      <c r="K147" s="67"/>
    </row>
    <row r="148" spans="1:11" ht="30" customHeight="1" hidden="1">
      <c r="A148" s="28"/>
      <c r="B148" s="282" t="s">
        <v>57</v>
      </c>
      <c r="C148" s="30"/>
      <c r="D148" s="30" t="s">
        <v>15</v>
      </c>
      <c r="E148" s="30" t="s">
        <v>131</v>
      </c>
      <c r="F148" s="30" t="s">
        <v>135</v>
      </c>
      <c r="G148" s="30" t="s">
        <v>76</v>
      </c>
      <c r="H148" s="60">
        <f>H149</f>
        <v>0</v>
      </c>
      <c r="I148" s="60">
        <f>I149</f>
        <v>0</v>
      </c>
      <c r="J148" s="60">
        <f>J149</f>
        <v>0</v>
      </c>
      <c r="K148" s="67"/>
    </row>
    <row r="149" spans="1:11" ht="30" customHeight="1" hidden="1">
      <c r="A149" s="28"/>
      <c r="B149" s="282" t="s">
        <v>58</v>
      </c>
      <c r="C149" s="30"/>
      <c r="D149" s="30" t="s">
        <v>15</v>
      </c>
      <c r="E149" s="30" t="s">
        <v>131</v>
      </c>
      <c r="F149" s="30" t="s">
        <v>135</v>
      </c>
      <c r="G149" s="30" t="s">
        <v>59</v>
      </c>
      <c r="H149" s="60">
        <v>0</v>
      </c>
      <c r="I149" s="60">
        <v>0</v>
      </c>
      <c r="J149" s="60">
        <v>0</v>
      </c>
      <c r="K149" s="67"/>
    </row>
    <row r="150" spans="1:11" ht="30" customHeight="1">
      <c r="A150" s="249"/>
      <c r="B150" s="302" t="s">
        <v>462</v>
      </c>
      <c r="C150" s="251"/>
      <c r="D150" s="251" t="s">
        <v>15</v>
      </c>
      <c r="E150" s="251" t="s">
        <v>131</v>
      </c>
      <c r="F150" s="251" t="s">
        <v>418</v>
      </c>
      <c r="G150" s="251"/>
      <c r="H150" s="257">
        <f aca="true" t="shared" si="16" ref="H150:J154">H151</f>
        <v>4041.5</v>
      </c>
      <c r="I150" s="257">
        <f t="shared" si="16"/>
        <v>700</v>
      </c>
      <c r="J150" s="257">
        <f t="shared" si="16"/>
        <v>700</v>
      </c>
      <c r="K150" s="67"/>
    </row>
    <row r="151" spans="1:11" ht="30" customHeight="1">
      <c r="A151" s="28"/>
      <c r="B151" s="282" t="s">
        <v>57</v>
      </c>
      <c r="C151" s="30"/>
      <c r="D151" s="30" t="s">
        <v>15</v>
      </c>
      <c r="E151" s="30" t="s">
        <v>131</v>
      </c>
      <c r="F151" s="30" t="s">
        <v>418</v>
      </c>
      <c r="G151" s="30" t="s">
        <v>76</v>
      </c>
      <c r="H151" s="60">
        <f t="shared" si="16"/>
        <v>4041.5</v>
      </c>
      <c r="I151" s="60">
        <f t="shared" si="16"/>
        <v>700</v>
      </c>
      <c r="J151" s="60">
        <f t="shared" si="16"/>
        <v>700</v>
      </c>
      <c r="K151" s="67"/>
    </row>
    <row r="152" spans="1:11" ht="30" customHeight="1">
      <c r="A152" s="28"/>
      <c r="B152" s="282" t="s">
        <v>58</v>
      </c>
      <c r="C152" s="30"/>
      <c r="D152" s="30" t="s">
        <v>15</v>
      </c>
      <c r="E152" s="30" t="s">
        <v>131</v>
      </c>
      <c r="F152" s="30" t="s">
        <v>418</v>
      </c>
      <c r="G152" s="30" t="s">
        <v>59</v>
      </c>
      <c r="H152" s="350">
        <f>700+3341.5</f>
        <v>4041.5</v>
      </c>
      <c r="I152" s="350">
        <v>700</v>
      </c>
      <c r="J152" s="350">
        <v>700</v>
      </c>
      <c r="K152" s="67"/>
    </row>
    <row r="153" spans="1:11" ht="45" customHeight="1">
      <c r="A153" s="249"/>
      <c r="B153" s="302" t="s">
        <v>517</v>
      </c>
      <c r="C153" s="251"/>
      <c r="D153" s="251" t="s">
        <v>15</v>
      </c>
      <c r="E153" s="251" t="s">
        <v>131</v>
      </c>
      <c r="F153" s="251" t="s">
        <v>516</v>
      </c>
      <c r="G153" s="251"/>
      <c r="H153" s="257">
        <f t="shared" si="16"/>
        <v>700</v>
      </c>
      <c r="I153" s="257">
        <f t="shared" si="16"/>
        <v>0</v>
      </c>
      <c r="J153" s="257">
        <f t="shared" si="16"/>
        <v>0</v>
      </c>
      <c r="K153" s="67"/>
    </row>
    <row r="154" spans="1:11" ht="30" customHeight="1">
      <c r="A154" s="28"/>
      <c r="B154" s="282" t="s">
        <v>57</v>
      </c>
      <c r="C154" s="30"/>
      <c r="D154" s="30" t="s">
        <v>15</v>
      </c>
      <c r="E154" s="30" t="s">
        <v>131</v>
      </c>
      <c r="F154" s="30" t="s">
        <v>516</v>
      </c>
      <c r="G154" s="30" t="s">
        <v>76</v>
      </c>
      <c r="H154" s="60">
        <f t="shared" si="16"/>
        <v>700</v>
      </c>
      <c r="I154" s="60">
        <f t="shared" si="16"/>
        <v>0</v>
      </c>
      <c r="J154" s="60">
        <f t="shared" si="16"/>
        <v>0</v>
      </c>
      <c r="K154" s="67"/>
    </row>
    <row r="155" spans="1:11" ht="30" customHeight="1">
      <c r="A155" s="28"/>
      <c r="B155" s="282" t="s">
        <v>58</v>
      </c>
      <c r="C155" s="30"/>
      <c r="D155" s="30" t="s">
        <v>15</v>
      </c>
      <c r="E155" s="30" t="s">
        <v>131</v>
      </c>
      <c r="F155" s="30" t="s">
        <v>516</v>
      </c>
      <c r="G155" s="30" t="s">
        <v>59</v>
      </c>
      <c r="H155" s="350">
        <v>700</v>
      </c>
      <c r="I155" s="60">
        <v>0</v>
      </c>
      <c r="J155" s="60">
        <v>0</v>
      </c>
      <c r="K155" s="67"/>
    </row>
    <row r="156" spans="1:11" ht="75" customHeight="1">
      <c r="A156" s="221"/>
      <c r="B156" s="320" t="s">
        <v>396</v>
      </c>
      <c r="C156" s="206"/>
      <c r="D156" s="206" t="s">
        <v>15</v>
      </c>
      <c r="E156" s="206" t="s">
        <v>131</v>
      </c>
      <c r="F156" s="206" t="s">
        <v>400</v>
      </c>
      <c r="G156" s="206"/>
      <c r="H156" s="215">
        <f>H157</f>
        <v>647.23734</v>
      </c>
      <c r="I156" s="215">
        <f>I157</f>
        <v>190</v>
      </c>
      <c r="J156" s="215">
        <f>J157</f>
        <v>0</v>
      </c>
      <c r="K156" s="67"/>
    </row>
    <row r="157" spans="1:11" ht="30" customHeight="1">
      <c r="A157" s="235"/>
      <c r="B157" s="321" t="s">
        <v>397</v>
      </c>
      <c r="C157" s="231"/>
      <c r="D157" s="231" t="s">
        <v>15</v>
      </c>
      <c r="E157" s="231" t="s">
        <v>131</v>
      </c>
      <c r="F157" s="231" t="s">
        <v>399</v>
      </c>
      <c r="G157" s="231"/>
      <c r="H157" s="236">
        <f>H158+H161</f>
        <v>647.23734</v>
      </c>
      <c r="I157" s="236">
        <f>I158+I161</f>
        <v>190</v>
      </c>
      <c r="J157" s="236">
        <f>J158+J161</f>
        <v>0</v>
      </c>
      <c r="K157" s="67"/>
    </row>
    <row r="158" spans="1:11" ht="30" customHeight="1">
      <c r="A158" s="249"/>
      <c r="B158" s="302" t="s">
        <v>132</v>
      </c>
      <c r="C158" s="251"/>
      <c r="D158" s="251" t="s">
        <v>15</v>
      </c>
      <c r="E158" s="251" t="s">
        <v>131</v>
      </c>
      <c r="F158" s="251" t="s">
        <v>756</v>
      </c>
      <c r="G158" s="251"/>
      <c r="H158" s="257">
        <f>H160</f>
        <v>150</v>
      </c>
      <c r="I158" s="257">
        <f>I160</f>
        <v>0</v>
      </c>
      <c r="J158" s="257">
        <f>J160</f>
        <v>0</v>
      </c>
      <c r="K158" s="67"/>
    </row>
    <row r="159" spans="1:11" ht="30" customHeight="1">
      <c r="A159" s="28"/>
      <c r="B159" s="282" t="s">
        <v>57</v>
      </c>
      <c r="C159" s="30"/>
      <c r="D159" s="30" t="s">
        <v>15</v>
      </c>
      <c r="E159" s="30" t="s">
        <v>131</v>
      </c>
      <c r="F159" s="30" t="s">
        <v>756</v>
      </c>
      <c r="G159" s="30" t="s">
        <v>76</v>
      </c>
      <c r="H159" s="60">
        <f>H160</f>
        <v>150</v>
      </c>
      <c r="I159" s="60">
        <f>I160</f>
        <v>0</v>
      </c>
      <c r="J159" s="60">
        <f>J160</f>
        <v>0</v>
      </c>
      <c r="K159" s="67"/>
    </row>
    <row r="160" spans="1:11" ht="30" customHeight="1">
      <c r="A160" s="28"/>
      <c r="B160" s="282" t="s">
        <v>58</v>
      </c>
      <c r="C160" s="30"/>
      <c r="D160" s="30" t="s">
        <v>15</v>
      </c>
      <c r="E160" s="30" t="s">
        <v>131</v>
      </c>
      <c r="F160" s="30" t="s">
        <v>756</v>
      </c>
      <c r="G160" s="30" t="s">
        <v>59</v>
      </c>
      <c r="H160" s="60">
        <f>75+75</f>
        <v>150</v>
      </c>
      <c r="I160" s="60">
        <v>0</v>
      </c>
      <c r="J160" s="60">
        <v>0</v>
      </c>
      <c r="K160" s="67"/>
    </row>
    <row r="161" spans="1:11" ht="75" customHeight="1">
      <c r="A161" s="249"/>
      <c r="B161" s="302" t="s">
        <v>466</v>
      </c>
      <c r="C161" s="251"/>
      <c r="D161" s="251" t="s">
        <v>15</v>
      </c>
      <c r="E161" s="251" t="s">
        <v>131</v>
      </c>
      <c r="F161" s="251" t="s">
        <v>398</v>
      </c>
      <c r="G161" s="251"/>
      <c r="H161" s="257">
        <f>H163</f>
        <v>497.23734</v>
      </c>
      <c r="I161" s="257">
        <f>I163</f>
        <v>190</v>
      </c>
      <c r="J161" s="257">
        <f>J163</f>
        <v>0</v>
      </c>
      <c r="K161" s="67"/>
    </row>
    <row r="162" spans="1:11" ht="30" customHeight="1">
      <c r="A162" s="28"/>
      <c r="B162" s="282" t="s">
        <v>57</v>
      </c>
      <c r="C162" s="30"/>
      <c r="D162" s="30" t="s">
        <v>15</v>
      </c>
      <c r="E162" s="30" t="s">
        <v>131</v>
      </c>
      <c r="F162" s="30" t="s">
        <v>398</v>
      </c>
      <c r="G162" s="30" t="s">
        <v>76</v>
      </c>
      <c r="H162" s="60">
        <f>H163</f>
        <v>497.23734</v>
      </c>
      <c r="I162" s="60">
        <f>I163</f>
        <v>190</v>
      </c>
      <c r="J162" s="60">
        <f>J163</f>
        <v>0</v>
      </c>
      <c r="K162" s="67"/>
    </row>
    <row r="163" spans="1:11" ht="30" customHeight="1">
      <c r="A163" s="28"/>
      <c r="B163" s="282" t="s">
        <v>58</v>
      </c>
      <c r="C163" s="30"/>
      <c r="D163" s="30" t="s">
        <v>15</v>
      </c>
      <c r="E163" s="30" t="s">
        <v>131</v>
      </c>
      <c r="F163" s="30" t="s">
        <v>398</v>
      </c>
      <c r="G163" s="30" t="s">
        <v>59</v>
      </c>
      <c r="H163" s="60">
        <f>(423.29334+52.7266)+21.2174</f>
        <v>497.23734</v>
      </c>
      <c r="I163" s="60">
        <v>190</v>
      </c>
      <c r="J163" s="60">
        <v>0</v>
      </c>
      <c r="K163" s="67"/>
    </row>
    <row r="164" spans="1:11" ht="45" customHeight="1">
      <c r="A164" s="221"/>
      <c r="B164" s="320" t="s">
        <v>508</v>
      </c>
      <c r="C164" s="206"/>
      <c r="D164" s="206" t="s">
        <v>15</v>
      </c>
      <c r="E164" s="206" t="s">
        <v>131</v>
      </c>
      <c r="F164" s="206" t="s">
        <v>440</v>
      </c>
      <c r="G164" s="206"/>
      <c r="H164" s="215">
        <f aca="true" t="shared" si="17" ref="H164:J165">H165</f>
        <v>8400</v>
      </c>
      <c r="I164" s="215">
        <f t="shared" si="17"/>
        <v>8000</v>
      </c>
      <c r="J164" s="215">
        <f t="shared" si="17"/>
        <v>8000</v>
      </c>
      <c r="K164" s="67"/>
    </row>
    <row r="165" spans="1:11" ht="30" customHeight="1">
      <c r="A165" s="235"/>
      <c r="B165" s="321" t="s">
        <v>442</v>
      </c>
      <c r="C165" s="231"/>
      <c r="D165" s="231" t="s">
        <v>15</v>
      </c>
      <c r="E165" s="231" t="s">
        <v>131</v>
      </c>
      <c r="F165" s="231" t="s">
        <v>441</v>
      </c>
      <c r="G165" s="231"/>
      <c r="H165" s="236">
        <f t="shared" si="17"/>
        <v>8400</v>
      </c>
      <c r="I165" s="236">
        <f t="shared" si="17"/>
        <v>8000</v>
      </c>
      <c r="J165" s="236">
        <f t="shared" si="17"/>
        <v>8000</v>
      </c>
      <c r="K165" s="67"/>
    </row>
    <row r="166" spans="1:11" ht="45" customHeight="1">
      <c r="A166" s="249"/>
      <c r="B166" s="302" t="s">
        <v>134</v>
      </c>
      <c r="C166" s="251"/>
      <c r="D166" s="251" t="s">
        <v>15</v>
      </c>
      <c r="E166" s="251" t="s">
        <v>131</v>
      </c>
      <c r="F166" s="251" t="s">
        <v>455</v>
      </c>
      <c r="G166" s="251"/>
      <c r="H166" s="257">
        <f>H168</f>
        <v>8400</v>
      </c>
      <c r="I166" s="257">
        <f>I168</f>
        <v>8000</v>
      </c>
      <c r="J166" s="257">
        <f>J168</f>
        <v>8000</v>
      </c>
      <c r="K166" s="67"/>
    </row>
    <row r="167" spans="1:11" ht="30" customHeight="1">
      <c r="A167" s="28"/>
      <c r="B167" s="282" t="s">
        <v>57</v>
      </c>
      <c r="C167" s="30"/>
      <c r="D167" s="30" t="s">
        <v>15</v>
      </c>
      <c r="E167" s="30" t="s">
        <v>131</v>
      </c>
      <c r="F167" s="30" t="s">
        <v>455</v>
      </c>
      <c r="G167" s="30" t="s">
        <v>76</v>
      </c>
      <c r="H167" s="60">
        <f>H168</f>
        <v>8400</v>
      </c>
      <c r="I167" s="60">
        <f>I168</f>
        <v>8000</v>
      </c>
      <c r="J167" s="60">
        <f>J168</f>
        <v>8000</v>
      </c>
      <c r="K167" s="67"/>
    </row>
    <row r="168" spans="1:11" ht="30" customHeight="1">
      <c r="A168" s="28"/>
      <c r="B168" s="282" t="s">
        <v>58</v>
      </c>
      <c r="C168" s="30"/>
      <c r="D168" s="30" t="s">
        <v>15</v>
      </c>
      <c r="E168" s="30" t="s">
        <v>131</v>
      </c>
      <c r="F168" s="30" t="s">
        <v>455</v>
      </c>
      <c r="G168" s="30" t="s">
        <v>59</v>
      </c>
      <c r="H168" s="60">
        <f>8000+250+150</f>
        <v>8400</v>
      </c>
      <c r="I168" s="60">
        <v>8000</v>
      </c>
      <c r="J168" s="60">
        <v>8000</v>
      </c>
      <c r="K168" s="67"/>
    </row>
    <row r="169" spans="1:10" ht="15" customHeight="1">
      <c r="A169" s="22"/>
      <c r="B169" s="318" t="s">
        <v>174</v>
      </c>
      <c r="C169" s="23"/>
      <c r="D169" s="23" t="s">
        <v>15</v>
      </c>
      <c r="E169" s="23" t="s">
        <v>175</v>
      </c>
      <c r="F169" s="23" t="s">
        <v>37</v>
      </c>
      <c r="G169" s="23" t="s">
        <v>37</v>
      </c>
      <c r="H169" s="57">
        <f>H170+H178</f>
        <v>1687</v>
      </c>
      <c r="I169" s="57">
        <f>I170+I178</f>
        <v>452</v>
      </c>
      <c r="J169" s="57">
        <f>J170+J178</f>
        <v>452</v>
      </c>
    </row>
    <row r="170" spans="1:11" s="3" customFormat="1" ht="60" customHeight="1">
      <c r="A170" s="208"/>
      <c r="B170" s="320" t="s">
        <v>520</v>
      </c>
      <c r="C170" s="206"/>
      <c r="D170" s="206" t="s">
        <v>15</v>
      </c>
      <c r="E170" s="206" t="s">
        <v>175</v>
      </c>
      <c r="F170" s="206" t="s">
        <v>170</v>
      </c>
      <c r="G170" s="206"/>
      <c r="H170" s="200">
        <f>H171</f>
        <v>1535</v>
      </c>
      <c r="I170" s="200">
        <f>I171</f>
        <v>300</v>
      </c>
      <c r="J170" s="200">
        <f>J171</f>
        <v>300</v>
      </c>
      <c r="K170" s="66"/>
    </row>
    <row r="171" spans="1:11" s="3" customFormat="1" ht="30" customHeight="1">
      <c r="A171" s="237"/>
      <c r="B171" s="321" t="s">
        <v>471</v>
      </c>
      <c r="C171" s="234"/>
      <c r="D171" s="231" t="s">
        <v>15</v>
      </c>
      <c r="E171" s="231" t="s">
        <v>175</v>
      </c>
      <c r="F171" s="231" t="s">
        <v>171</v>
      </c>
      <c r="G171" s="231"/>
      <c r="H171" s="236">
        <f>H172+H175</f>
        <v>1535</v>
      </c>
      <c r="I171" s="236">
        <f>I172+I175</f>
        <v>300</v>
      </c>
      <c r="J171" s="236">
        <f>J172+J175</f>
        <v>300</v>
      </c>
      <c r="K171" s="66"/>
    </row>
    <row r="172" spans="1:11" ht="15" customHeight="1">
      <c r="A172" s="249"/>
      <c r="B172" s="302" t="s">
        <v>172</v>
      </c>
      <c r="C172" s="251"/>
      <c r="D172" s="251" t="s">
        <v>15</v>
      </c>
      <c r="E172" s="251" t="s">
        <v>175</v>
      </c>
      <c r="F172" s="251" t="s">
        <v>173</v>
      </c>
      <c r="G172" s="251"/>
      <c r="H172" s="257">
        <f>H174</f>
        <v>1535</v>
      </c>
      <c r="I172" s="257">
        <f>I174</f>
        <v>300</v>
      </c>
      <c r="J172" s="257">
        <f>J174</f>
        <v>300</v>
      </c>
      <c r="K172" s="67"/>
    </row>
    <row r="173" spans="1:11" ht="30" customHeight="1">
      <c r="A173" s="28"/>
      <c r="B173" s="282" t="s">
        <v>57</v>
      </c>
      <c r="C173" s="30"/>
      <c r="D173" s="30" t="s">
        <v>15</v>
      </c>
      <c r="E173" s="30" t="s">
        <v>175</v>
      </c>
      <c r="F173" s="30" t="s">
        <v>173</v>
      </c>
      <c r="G173" s="30" t="s">
        <v>76</v>
      </c>
      <c r="H173" s="60">
        <f aca="true" t="shared" si="18" ref="H173:J179">H174</f>
        <v>1535</v>
      </c>
      <c r="I173" s="60">
        <f t="shared" si="18"/>
        <v>300</v>
      </c>
      <c r="J173" s="60">
        <f t="shared" si="18"/>
        <v>300</v>
      </c>
      <c r="K173" s="67"/>
    </row>
    <row r="174" spans="1:11" ht="30" customHeight="1">
      <c r="A174" s="28"/>
      <c r="B174" s="282" t="s">
        <v>58</v>
      </c>
      <c r="C174" s="30"/>
      <c r="D174" s="30" t="s">
        <v>15</v>
      </c>
      <c r="E174" s="30" t="s">
        <v>175</v>
      </c>
      <c r="F174" s="30" t="s">
        <v>173</v>
      </c>
      <c r="G174" s="30" t="s">
        <v>59</v>
      </c>
      <c r="H174" s="60">
        <f>600-600+1035+500</f>
        <v>1535</v>
      </c>
      <c r="I174" s="60">
        <f>450-450+300</f>
        <v>300</v>
      </c>
      <c r="J174" s="60">
        <f>450-450+300</f>
        <v>300</v>
      </c>
      <c r="K174" s="67"/>
    </row>
    <row r="175" spans="1:11" ht="30" customHeight="1" hidden="1">
      <c r="A175" s="249"/>
      <c r="B175" s="302" t="s">
        <v>176</v>
      </c>
      <c r="C175" s="251"/>
      <c r="D175" s="251" t="s">
        <v>15</v>
      </c>
      <c r="E175" s="251" t="s">
        <v>175</v>
      </c>
      <c r="F175" s="251" t="s">
        <v>177</v>
      </c>
      <c r="G175" s="251"/>
      <c r="H175" s="257">
        <f>H177</f>
        <v>0</v>
      </c>
      <c r="I175" s="257">
        <f>I177</f>
        <v>0</v>
      </c>
      <c r="J175" s="257">
        <f>J177</f>
        <v>0</v>
      </c>
      <c r="K175" s="67"/>
    </row>
    <row r="176" spans="1:11" ht="30" customHeight="1" hidden="1">
      <c r="A176" s="28"/>
      <c r="B176" s="282" t="s">
        <v>57</v>
      </c>
      <c r="C176" s="30"/>
      <c r="D176" s="30" t="s">
        <v>15</v>
      </c>
      <c r="E176" s="30" t="s">
        <v>175</v>
      </c>
      <c r="F176" s="30" t="s">
        <v>177</v>
      </c>
      <c r="G176" s="30" t="s">
        <v>76</v>
      </c>
      <c r="H176" s="60">
        <f t="shared" si="18"/>
        <v>0</v>
      </c>
      <c r="I176" s="60">
        <f t="shared" si="18"/>
        <v>0</v>
      </c>
      <c r="J176" s="60">
        <f t="shared" si="18"/>
        <v>0</v>
      </c>
      <c r="K176" s="67"/>
    </row>
    <row r="177" spans="1:11" ht="30" customHeight="1" hidden="1">
      <c r="A177" s="28"/>
      <c r="B177" s="282" t="s">
        <v>58</v>
      </c>
      <c r="C177" s="30"/>
      <c r="D177" s="30" t="s">
        <v>15</v>
      </c>
      <c r="E177" s="30" t="s">
        <v>175</v>
      </c>
      <c r="F177" s="30" t="s">
        <v>177</v>
      </c>
      <c r="G177" s="30" t="s">
        <v>59</v>
      </c>
      <c r="H177" s="60">
        <v>0</v>
      </c>
      <c r="I177" s="60">
        <v>0</v>
      </c>
      <c r="J177" s="60">
        <v>0</v>
      </c>
      <c r="K177" s="67"/>
    </row>
    <row r="178" spans="1:11" s="3" customFormat="1" ht="45" customHeight="1">
      <c r="A178" s="209"/>
      <c r="B178" s="323" t="s">
        <v>449</v>
      </c>
      <c r="C178" s="210"/>
      <c r="D178" s="203" t="s">
        <v>15</v>
      </c>
      <c r="E178" s="203" t="s">
        <v>175</v>
      </c>
      <c r="F178" s="203" t="s">
        <v>257</v>
      </c>
      <c r="G178" s="194"/>
      <c r="H178" s="196">
        <f t="shared" si="18"/>
        <v>152</v>
      </c>
      <c r="I178" s="196">
        <f t="shared" si="18"/>
        <v>152</v>
      </c>
      <c r="J178" s="196">
        <f t="shared" si="18"/>
        <v>152</v>
      </c>
      <c r="K178" s="66"/>
    </row>
    <row r="179" spans="1:11" s="3" customFormat="1" ht="15" customHeight="1">
      <c r="A179" s="47"/>
      <c r="B179" s="282" t="s">
        <v>209</v>
      </c>
      <c r="C179" s="34"/>
      <c r="D179" s="30" t="s">
        <v>15</v>
      </c>
      <c r="E179" s="30" t="s">
        <v>175</v>
      </c>
      <c r="F179" s="34" t="s">
        <v>258</v>
      </c>
      <c r="G179" s="30"/>
      <c r="H179" s="60">
        <f t="shared" si="18"/>
        <v>152</v>
      </c>
      <c r="I179" s="60">
        <f t="shared" si="18"/>
        <v>152</v>
      </c>
      <c r="J179" s="60">
        <f t="shared" si="18"/>
        <v>152</v>
      </c>
      <c r="K179" s="66"/>
    </row>
    <row r="180" spans="1:11" s="3" customFormat="1" ht="15" customHeight="1">
      <c r="A180" s="47"/>
      <c r="B180" s="282" t="s">
        <v>209</v>
      </c>
      <c r="C180" s="34"/>
      <c r="D180" s="30" t="s">
        <v>15</v>
      </c>
      <c r="E180" s="30" t="s">
        <v>175</v>
      </c>
      <c r="F180" s="34" t="s">
        <v>259</v>
      </c>
      <c r="G180" s="30"/>
      <c r="H180" s="60">
        <f>H181+H184</f>
        <v>152</v>
      </c>
      <c r="I180" s="60">
        <f>I181+I184</f>
        <v>152</v>
      </c>
      <c r="J180" s="60">
        <f>J181+J184</f>
        <v>152</v>
      </c>
      <c r="K180" s="66"/>
    </row>
    <row r="181" spans="1:11" ht="15" customHeight="1">
      <c r="A181" s="249"/>
      <c r="B181" s="302" t="s">
        <v>274</v>
      </c>
      <c r="C181" s="251"/>
      <c r="D181" s="251" t="s">
        <v>15</v>
      </c>
      <c r="E181" s="251" t="s">
        <v>175</v>
      </c>
      <c r="F181" s="260" t="s">
        <v>275</v>
      </c>
      <c r="G181" s="251"/>
      <c r="H181" s="257">
        <f aca="true" t="shared" si="19" ref="H181:J182">H182</f>
        <v>152</v>
      </c>
      <c r="I181" s="257">
        <f t="shared" si="19"/>
        <v>152</v>
      </c>
      <c r="J181" s="257">
        <f t="shared" si="19"/>
        <v>152</v>
      </c>
      <c r="K181" s="67"/>
    </row>
    <row r="182" spans="1:11" ht="30" customHeight="1">
      <c r="A182" s="28"/>
      <c r="B182" s="282" t="s">
        <v>57</v>
      </c>
      <c r="C182" s="30"/>
      <c r="D182" s="30" t="s">
        <v>15</v>
      </c>
      <c r="E182" s="30" t="s">
        <v>175</v>
      </c>
      <c r="F182" s="34" t="s">
        <v>275</v>
      </c>
      <c r="G182" s="30" t="s">
        <v>76</v>
      </c>
      <c r="H182" s="60">
        <f t="shared" si="19"/>
        <v>152</v>
      </c>
      <c r="I182" s="60">
        <f t="shared" si="19"/>
        <v>152</v>
      </c>
      <c r="J182" s="60">
        <f t="shared" si="19"/>
        <v>152</v>
      </c>
      <c r="K182" s="67"/>
    </row>
    <row r="183" spans="1:11" ht="30" customHeight="1">
      <c r="A183" s="28"/>
      <c r="B183" s="282" t="s">
        <v>58</v>
      </c>
      <c r="C183" s="30"/>
      <c r="D183" s="30" t="s">
        <v>15</v>
      </c>
      <c r="E183" s="30" t="s">
        <v>175</v>
      </c>
      <c r="F183" s="34" t="s">
        <v>275</v>
      </c>
      <c r="G183" s="30" t="s">
        <v>59</v>
      </c>
      <c r="H183" s="60">
        <f>180-180+152</f>
        <v>152</v>
      </c>
      <c r="I183" s="60">
        <f>180-180+152</f>
        <v>152</v>
      </c>
      <c r="J183" s="60">
        <f>180-180+152</f>
        <v>152</v>
      </c>
      <c r="K183" s="67"/>
    </row>
    <row r="184" spans="1:11" ht="30" customHeight="1" hidden="1">
      <c r="A184" s="249"/>
      <c r="B184" s="302" t="s">
        <v>176</v>
      </c>
      <c r="C184" s="252"/>
      <c r="D184" s="251" t="s">
        <v>15</v>
      </c>
      <c r="E184" s="251" t="s">
        <v>175</v>
      </c>
      <c r="F184" s="260" t="s">
        <v>454</v>
      </c>
      <c r="G184" s="252" t="s">
        <v>37</v>
      </c>
      <c r="H184" s="279">
        <f>H186</f>
        <v>0</v>
      </c>
      <c r="I184" s="279">
        <f>I186</f>
        <v>0</v>
      </c>
      <c r="J184" s="279">
        <f>J186</f>
        <v>0</v>
      </c>
      <c r="K184" s="67"/>
    </row>
    <row r="185" spans="1:11" ht="30" customHeight="1" hidden="1">
      <c r="A185" s="28"/>
      <c r="B185" s="282" t="s">
        <v>57</v>
      </c>
      <c r="C185" s="31"/>
      <c r="D185" s="30" t="s">
        <v>15</v>
      </c>
      <c r="E185" s="30" t="s">
        <v>175</v>
      </c>
      <c r="F185" s="34" t="s">
        <v>454</v>
      </c>
      <c r="G185" s="31">
        <v>200</v>
      </c>
      <c r="H185" s="278">
        <f>H186</f>
        <v>0</v>
      </c>
      <c r="I185" s="278">
        <f>I186</f>
        <v>0</v>
      </c>
      <c r="J185" s="278">
        <f>J186</f>
        <v>0</v>
      </c>
      <c r="K185" s="67"/>
    </row>
    <row r="186" spans="1:11" ht="30" customHeight="1" hidden="1">
      <c r="A186" s="28"/>
      <c r="B186" s="282" t="s">
        <v>58</v>
      </c>
      <c r="C186" s="31"/>
      <c r="D186" s="30" t="s">
        <v>15</v>
      </c>
      <c r="E186" s="30" t="s">
        <v>175</v>
      </c>
      <c r="F186" s="34" t="s">
        <v>454</v>
      </c>
      <c r="G186" s="31">
        <v>240</v>
      </c>
      <c r="H186" s="278">
        <v>0</v>
      </c>
      <c r="I186" s="278">
        <v>0</v>
      </c>
      <c r="J186" s="278">
        <v>0</v>
      </c>
      <c r="K186" s="67"/>
    </row>
    <row r="187" spans="1:11" ht="15" customHeight="1">
      <c r="A187" s="19" t="s">
        <v>498</v>
      </c>
      <c r="B187" s="317" t="s">
        <v>16</v>
      </c>
      <c r="C187" s="48"/>
      <c r="D187" s="48" t="s">
        <v>17</v>
      </c>
      <c r="E187" s="48"/>
      <c r="F187" s="48" t="s">
        <v>63</v>
      </c>
      <c r="G187" s="48"/>
      <c r="H187" s="64">
        <f>H188+H235+H296</f>
        <v>40473.69066000001</v>
      </c>
      <c r="I187" s="64">
        <f>I188+I235+I296</f>
        <v>27192.731</v>
      </c>
      <c r="J187" s="64">
        <f>J188+J235+J296</f>
        <v>24586.9</v>
      </c>
      <c r="K187" s="62"/>
    </row>
    <row r="188" spans="1:10" ht="15" customHeight="1">
      <c r="A188" s="22"/>
      <c r="B188" s="318" t="s">
        <v>68</v>
      </c>
      <c r="C188" s="24"/>
      <c r="D188" s="24" t="s">
        <v>17</v>
      </c>
      <c r="E188" s="23" t="s">
        <v>69</v>
      </c>
      <c r="F188" s="24"/>
      <c r="G188" s="24"/>
      <c r="H188" s="57">
        <f>H189+H194+H227</f>
        <v>2546</v>
      </c>
      <c r="I188" s="57">
        <f>I189+I194+I227</f>
        <v>3599.031</v>
      </c>
      <c r="J188" s="57">
        <f>J189+J194+J227</f>
        <v>1896</v>
      </c>
    </row>
    <row r="189" spans="1:10" ht="75" customHeight="1">
      <c r="A189" s="211"/>
      <c r="B189" s="326" t="s">
        <v>415</v>
      </c>
      <c r="C189" s="199"/>
      <c r="D189" s="199" t="s">
        <v>17</v>
      </c>
      <c r="E189" s="206" t="s">
        <v>69</v>
      </c>
      <c r="F189" s="206" t="s">
        <v>421</v>
      </c>
      <c r="G189" s="199"/>
      <c r="H189" s="200">
        <f aca="true" t="shared" si="20" ref="H189:J192">H190</f>
        <v>0</v>
      </c>
      <c r="I189" s="200">
        <f t="shared" si="20"/>
        <v>1703.031</v>
      </c>
      <c r="J189" s="200">
        <f t="shared" si="20"/>
        <v>0</v>
      </c>
    </row>
    <row r="190" spans="1:10" ht="45" customHeight="1">
      <c r="A190" s="238"/>
      <c r="B190" s="329" t="s">
        <v>64</v>
      </c>
      <c r="C190" s="228"/>
      <c r="D190" s="228" t="s">
        <v>17</v>
      </c>
      <c r="E190" s="231" t="s">
        <v>69</v>
      </c>
      <c r="F190" s="231" t="s">
        <v>426</v>
      </c>
      <c r="G190" s="231" t="s">
        <v>37</v>
      </c>
      <c r="H190" s="229">
        <f t="shared" si="20"/>
        <v>0</v>
      </c>
      <c r="I190" s="229">
        <f t="shared" si="20"/>
        <v>1703.031</v>
      </c>
      <c r="J190" s="229">
        <f t="shared" si="20"/>
        <v>0</v>
      </c>
    </row>
    <row r="191" spans="1:10" ht="60" customHeight="1">
      <c r="A191" s="261"/>
      <c r="B191" s="305" t="s">
        <v>545</v>
      </c>
      <c r="C191" s="251"/>
      <c r="D191" s="251" t="s">
        <v>17</v>
      </c>
      <c r="E191" s="251" t="s">
        <v>69</v>
      </c>
      <c r="F191" s="251" t="s">
        <v>427</v>
      </c>
      <c r="G191" s="262"/>
      <c r="H191" s="257">
        <f t="shared" si="20"/>
        <v>0</v>
      </c>
      <c r="I191" s="257">
        <f t="shared" si="20"/>
        <v>1703.031</v>
      </c>
      <c r="J191" s="257">
        <f t="shared" si="20"/>
        <v>0</v>
      </c>
    </row>
    <row r="192" spans="1:10" ht="30" customHeight="1">
      <c r="A192" s="49"/>
      <c r="B192" s="293" t="s">
        <v>65</v>
      </c>
      <c r="C192" s="31"/>
      <c r="D192" s="31" t="s">
        <v>17</v>
      </c>
      <c r="E192" s="30" t="s">
        <v>69</v>
      </c>
      <c r="F192" s="30" t="s">
        <v>427</v>
      </c>
      <c r="G192" s="30" t="s">
        <v>70</v>
      </c>
      <c r="H192" s="60">
        <f t="shared" si="20"/>
        <v>0</v>
      </c>
      <c r="I192" s="60">
        <f t="shared" si="20"/>
        <v>1703.031</v>
      </c>
      <c r="J192" s="60">
        <f t="shared" si="20"/>
        <v>0</v>
      </c>
    </row>
    <row r="193" spans="1:10" ht="15" customHeight="1">
      <c r="A193" s="11"/>
      <c r="B193" s="285" t="s">
        <v>66</v>
      </c>
      <c r="C193" s="30"/>
      <c r="D193" s="30" t="s">
        <v>17</v>
      </c>
      <c r="E193" s="30" t="s">
        <v>69</v>
      </c>
      <c r="F193" s="30" t="s">
        <v>427</v>
      </c>
      <c r="G193" s="13">
        <v>410</v>
      </c>
      <c r="H193" s="60">
        <f>200-200</f>
        <v>0</v>
      </c>
      <c r="I193" s="60">
        <f>17.03+1686.001</f>
        <v>1703.031</v>
      </c>
      <c r="J193" s="60">
        <v>0</v>
      </c>
    </row>
    <row r="194" spans="1:10" ht="60" customHeight="1">
      <c r="A194" s="269"/>
      <c r="B194" s="330" t="s">
        <v>428</v>
      </c>
      <c r="C194" s="206"/>
      <c r="D194" s="206" t="s">
        <v>17</v>
      </c>
      <c r="E194" s="206" t="s">
        <v>69</v>
      </c>
      <c r="F194" s="206" t="s">
        <v>62</v>
      </c>
      <c r="G194" s="270"/>
      <c r="H194" s="215">
        <f>H195+H208+H222</f>
        <v>2546</v>
      </c>
      <c r="I194" s="215">
        <f>I195+I208+I222</f>
        <v>1896</v>
      </c>
      <c r="J194" s="215">
        <f>J195+J208+J222</f>
        <v>1896</v>
      </c>
    </row>
    <row r="195" spans="1:10" ht="45" customHeight="1">
      <c r="A195" s="248"/>
      <c r="B195" s="331" t="s">
        <v>71</v>
      </c>
      <c r="C195" s="146"/>
      <c r="D195" s="146" t="s">
        <v>17</v>
      </c>
      <c r="E195" s="147" t="s">
        <v>69</v>
      </c>
      <c r="F195" s="147" t="s">
        <v>429</v>
      </c>
      <c r="G195" s="242"/>
      <c r="H195" s="243">
        <f>H196</f>
        <v>896</v>
      </c>
      <c r="I195" s="243">
        <f>I196</f>
        <v>896</v>
      </c>
      <c r="J195" s="243">
        <f>J196</f>
        <v>896</v>
      </c>
    </row>
    <row r="196" spans="1:10" ht="30" customHeight="1">
      <c r="A196" s="238"/>
      <c r="B196" s="329" t="s">
        <v>73</v>
      </c>
      <c r="C196" s="228"/>
      <c r="D196" s="228" t="s">
        <v>17</v>
      </c>
      <c r="E196" s="231" t="s">
        <v>69</v>
      </c>
      <c r="F196" s="231" t="s">
        <v>430</v>
      </c>
      <c r="G196" s="233"/>
      <c r="H196" s="229">
        <f>H203+H197+H200</f>
        <v>896</v>
      </c>
      <c r="I196" s="229">
        <f>I203+I197+I200</f>
        <v>896</v>
      </c>
      <c r="J196" s="229">
        <f>J203+J197+J200</f>
        <v>896</v>
      </c>
    </row>
    <row r="197" spans="1:10" ht="30" customHeight="1" hidden="1">
      <c r="A197" s="263"/>
      <c r="B197" s="306" t="s">
        <v>75</v>
      </c>
      <c r="C197" s="252"/>
      <c r="D197" s="252" t="s">
        <v>17</v>
      </c>
      <c r="E197" s="251" t="s">
        <v>69</v>
      </c>
      <c r="F197" s="251" t="s">
        <v>431</v>
      </c>
      <c r="G197" s="264"/>
      <c r="H197" s="253">
        <f aca="true" t="shared" si="21" ref="H197:J198">H198</f>
        <v>0</v>
      </c>
      <c r="I197" s="253">
        <f t="shared" si="21"/>
        <v>0</v>
      </c>
      <c r="J197" s="253">
        <f t="shared" si="21"/>
        <v>0</v>
      </c>
    </row>
    <row r="198" spans="1:10" ht="30" customHeight="1" hidden="1">
      <c r="A198" s="49"/>
      <c r="B198" s="288" t="s">
        <v>77</v>
      </c>
      <c r="C198" s="31"/>
      <c r="D198" s="31" t="s">
        <v>17</v>
      </c>
      <c r="E198" s="30" t="s">
        <v>69</v>
      </c>
      <c r="F198" s="30" t="s">
        <v>431</v>
      </c>
      <c r="G198" s="30" t="s">
        <v>78</v>
      </c>
      <c r="H198" s="60">
        <f t="shared" si="21"/>
        <v>0</v>
      </c>
      <c r="I198" s="60">
        <f t="shared" si="21"/>
        <v>0</v>
      </c>
      <c r="J198" s="60">
        <f t="shared" si="21"/>
        <v>0</v>
      </c>
    </row>
    <row r="199" spans="1:10" ht="30" customHeight="1" hidden="1">
      <c r="A199" s="49"/>
      <c r="B199" s="282" t="s">
        <v>79</v>
      </c>
      <c r="C199" s="31"/>
      <c r="D199" s="31" t="s">
        <v>17</v>
      </c>
      <c r="E199" s="30" t="s">
        <v>69</v>
      </c>
      <c r="F199" s="30" t="s">
        <v>431</v>
      </c>
      <c r="G199" s="31">
        <v>630</v>
      </c>
      <c r="H199" s="59">
        <v>0</v>
      </c>
      <c r="I199" s="59">
        <v>0</v>
      </c>
      <c r="J199" s="59">
        <v>0</v>
      </c>
    </row>
    <row r="200" spans="1:10" ht="30" customHeight="1" hidden="1">
      <c r="A200" s="263"/>
      <c r="B200" s="306" t="s">
        <v>298</v>
      </c>
      <c r="C200" s="252"/>
      <c r="D200" s="252" t="s">
        <v>17</v>
      </c>
      <c r="E200" s="251" t="s">
        <v>69</v>
      </c>
      <c r="F200" s="251" t="s">
        <v>432</v>
      </c>
      <c r="G200" s="264"/>
      <c r="H200" s="253">
        <f aca="true" t="shared" si="22" ref="H200:J201">H201</f>
        <v>0</v>
      </c>
      <c r="I200" s="253">
        <f t="shared" si="22"/>
        <v>0</v>
      </c>
      <c r="J200" s="253">
        <f t="shared" si="22"/>
        <v>0</v>
      </c>
    </row>
    <row r="201" spans="1:10" ht="30" customHeight="1" hidden="1">
      <c r="A201" s="49"/>
      <c r="B201" s="287" t="s">
        <v>57</v>
      </c>
      <c r="C201" s="31"/>
      <c r="D201" s="31" t="s">
        <v>17</v>
      </c>
      <c r="E201" s="30" t="s">
        <v>69</v>
      </c>
      <c r="F201" s="30" t="s">
        <v>432</v>
      </c>
      <c r="G201" s="31">
        <v>200</v>
      </c>
      <c r="H201" s="59">
        <f t="shared" si="22"/>
        <v>0</v>
      </c>
      <c r="I201" s="59">
        <f t="shared" si="22"/>
        <v>0</v>
      </c>
      <c r="J201" s="59">
        <f t="shared" si="22"/>
        <v>0</v>
      </c>
    </row>
    <row r="202" spans="1:10" ht="30" customHeight="1" hidden="1">
      <c r="A202" s="49"/>
      <c r="B202" s="282" t="s">
        <v>58</v>
      </c>
      <c r="C202" s="31"/>
      <c r="D202" s="31" t="s">
        <v>17</v>
      </c>
      <c r="E202" s="30" t="s">
        <v>69</v>
      </c>
      <c r="F202" s="30" t="s">
        <v>432</v>
      </c>
      <c r="G202" s="30" t="s">
        <v>59</v>
      </c>
      <c r="H202" s="60">
        <v>0</v>
      </c>
      <c r="I202" s="60">
        <v>0</v>
      </c>
      <c r="J202" s="60">
        <v>0</v>
      </c>
    </row>
    <row r="203" spans="1:10" ht="30" customHeight="1">
      <c r="A203" s="263"/>
      <c r="B203" s="306" t="s">
        <v>75</v>
      </c>
      <c r="C203" s="252"/>
      <c r="D203" s="252" t="s">
        <v>17</v>
      </c>
      <c r="E203" s="251" t="s">
        <v>69</v>
      </c>
      <c r="F203" s="251" t="s">
        <v>433</v>
      </c>
      <c r="G203" s="264"/>
      <c r="H203" s="253">
        <f>H205+H207</f>
        <v>896</v>
      </c>
      <c r="I203" s="253">
        <f>I205+I207</f>
        <v>896</v>
      </c>
      <c r="J203" s="253">
        <f>J205+J207</f>
        <v>896</v>
      </c>
    </row>
    <row r="204" spans="1:10" ht="30" customHeight="1">
      <c r="A204" s="49"/>
      <c r="B204" s="287" t="s">
        <v>57</v>
      </c>
      <c r="C204" s="31"/>
      <c r="D204" s="31" t="s">
        <v>17</v>
      </c>
      <c r="E204" s="30" t="s">
        <v>69</v>
      </c>
      <c r="F204" s="30" t="s">
        <v>433</v>
      </c>
      <c r="G204" s="31">
        <v>200</v>
      </c>
      <c r="H204" s="59">
        <f>H205</f>
        <v>896</v>
      </c>
      <c r="I204" s="59">
        <f>I205</f>
        <v>896</v>
      </c>
      <c r="J204" s="59">
        <f>J205</f>
        <v>896</v>
      </c>
    </row>
    <row r="205" spans="1:10" ht="30" customHeight="1">
      <c r="A205" s="49"/>
      <c r="B205" s="282" t="s">
        <v>58</v>
      </c>
      <c r="C205" s="31"/>
      <c r="D205" s="31" t="s">
        <v>17</v>
      </c>
      <c r="E205" s="30" t="s">
        <v>69</v>
      </c>
      <c r="F205" s="30" t="s">
        <v>433</v>
      </c>
      <c r="G205" s="30" t="s">
        <v>59</v>
      </c>
      <c r="H205" s="60">
        <v>896</v>
      </c>
      <c r="I205" s="60">
        <v>896</v>
      </c>
      <c r="J205" s="60">
        <v>896</v>
      </c>
    </row>
    <row r="206" spans="1:10" ht="30" customHeight="1" hidden="1">
      <c r="A206" s="49"/>
      <c r="B206" s="288" t="s">
        <v>77</v>
      </c>
      <c r="C206" s="31"/>
      <c r="D206" s="31" t="s">
        <v>17</v>
      </c>
      <c r="E206" s="30" t="s">
        <v>69</v>
      </c>
      <c r="F206" s="30" t="s">
        <v>433</v>
      </c>
      <c r="G206" s="30" t="s">
        <v>78</v>
      </c>
      <c r="H206" s="60">
        <f>H207</f>
        <v>0</v>
      </c>
      <c r="I206" s="60">
        <f>I207</f>
        <v>0</v>
      </c>
      <c r="J206" s="60">
        <f>J207</f>
        <v>0</v>
      </c>
    </row>
    <row r="207" spans="1:10" ht="30" customHeight="1" hidden="1">
      <c r="A207" s="49"/>
      <c r="B207" s="282" t="s">
        <v>79</v>
      </c>
      <c r="C207" s="31"/>
      <c r="D207" s="31" t="s">
        <v>17</v>
      </c>
      <c r="E207" s="30" t="s">
        <v>69</v>
      </c>
      <c r="F207" s="30" t="s">
        <v>433</v>
      </c>
      <c r="G207" s="31">
        <v>630</v>
      </c>
      <c r="H207" s="59">
        <v>0</v>
      </c>
      <c r="I207" s="59">
        <v>0</v>
      </c>
      <c r="J207" s="59">
        <v>0</v>
      </c>
    </row>
    <row r="208" spans="1:10" ht="30" customHeight="1">
      <c r="A208" s="248"/>
      <c r="B208" s="331" t="s">
        <v>81</v>
      </c>
      <c r="C208" s="146"/>
      <c r="D208" s="146" t="s">
        <v>17</v>
      </c>
      <c r="E208" s="147" t="s">
        <v>69</v>
      </c>
      <c r="F208" s="147" t="s">
        <v>72</v>
      </c>
      <c r="G208" s="146"/>
      <c r="H208" s="243">
        <f aca="true" t="shared" si="23" ref="H208:J220">H209</f>
        <v>1000</v>
      </c>
      <c r="I208" s="243">
        <f t="shared" si="23"/>
        <v>1000</v>
      </c>
      <c r="J208" s="243">
        <f t="shared" si="23"/>
        <v>1000</v>
      </c>
    </row>
    <row r="209" spans="1:10" ht="30" customHeight="1">
      <c r="A209" s="238"/>
      <c r="B209" s="329" t="s">
        <v>83</v>
      </c>
      <c r="C209" s="228"/>
      <c r="D209" s="228" t="s">
        <v>17</v>
      </c>
      <c r="E209" s="231" t="s">
        <v>69</v>
      </c>
      <c r="F209" s="231" t="s">
        <v>74</v>
      </c>
      <c r="G209" s="228"/>
      <c r="H209" s="229">
        <f>H210+H216+H213+H219</f>
        <v>1000</v>
      </c>
      <c r="I209" s="229">
        <f>I210+I216+I213+I219</f>
        <v>1000</v>
      </c>
      <c r="J209" s="229">
        <f>J210+J216+J213+J219</f>
        <v>1000</v>
      </c>
    </row>
    <row r="210" spans="1:10" ht="30" customHeight="1" hidden="1">
      <c r="A210" s="263"/>
      <c r="B210" s="306" t="s">
        <v>85</v>
      </c>
      <c r="C210" s="252"/>
      <c r="D210" s="252" t="s">
        <v>17</v>
      </c>
      <c r="E210" s="251" t="s">
        <v>69</v>
      </c>
      <c r="F210" s="251" t="s">
        <v>434</v>
      </c>
      <c r="G210" s="252"/>
      <c r="H210" s="253">
        <f t="shared" si="23"/>
        <v>0</v>
      </c>
      <c r="I210" s="253">
        <f t="shared" si="23"/>
        <v>0</v>
      </c>
      <c r="J210" s="253">
        <f t="shared" si="23"/>
        <v>0</v>
      </c>
    </row>
    <row r="211" spans="1:10" ht="30" customHeight="1" hidden="1">
      <c r="A211" s="49"/>
      <c r="B211" s="289" t="s">
        <v>65</v>
      </c>
      <c r="C211" s="31"/>
      <c r="D211" s="31" t="s">
        <v>17</v>
      </c>
      <c r="E211" s="30" t="s">
        <v>69</v>
      </c>
      <c r="F211" s="30" t="s">
        <v>434</v>
      </c>
      <c r="G211" s="31">
        <v>400</v>
      </c>
      <c r="H211" s="59">
        <f t="shared" si="23"/>
        <v>0</v>
      </c>
      <c r="I211" s="59">
        <f t="shared" si="23"/>
        <v>0</v>
      </c>
      <c r="J211" s="59">
        <f t="shared" si="23"/>
        <v>0</v>
      </c>
    </row>
    <row r="212" spans="1:10" ht="15" customHeight="1" hidden="1">
      <c r="A212" s="49"/>
      <c r="B212" s="282" t="s">
        <v>66</v>
      </c>
      <c r="C212" s="31"/>
      <c r="D212" s="31" t="s">
        <v>17</v>
      </c>
      <c r="E212" s="30" t="s">
        <v>69</v>
      </c>
      <c r="F212" s="30" t="s">
        <v>434</v>
      </c>
      <c r="G212" s="30" t="s">
        <v>67</v>
      </c>
      <c r="H212" s="59">
        <v>0</v>
      </c>
      <c r="I212" s="59">
        <v>0</v>
      </c>
      <c r="J212" s="59">
        <v>0</v>
      </c>
    </row>
    <row r="213" spans="1:10" ht="30" customHeight="1">
      <c r="A213" s="263"/>
      <c r="B213" s="306" t="s">
        <v>86</v>
      </c>
      <c r="C213" s="252"/>
      <c r="D213" s="252" t="s">
        <v>17</v>
      </c>
      <c r="E213" s="251" t="s">
        <v>69</v>
      </c>
      <c r="F213" s="251" t="s">
        <v>535</v>
      </c>
      <c r="G213" s="252"/>
      <c r="H213" s="253">
        <f aca="true" t="shared" si="24" ref="H213:J214">H214</f>
        <v>1000</v>
      </c>
      <c r="I213" s="253">
        <f t="shared" si="24"/>
        <v>1000</v>
      </c>
      <c r="J213" s="253">
        <f t="shared" si="24"/>
        <v>1000</v>
      </c>
    </row>
    <row r="214" spans="1:10" ht="30" customHeight="1">
      <c r="A214" s="49"/>
      <c r="B214" s="289" t="s">
        <v>57</v>
      </c>
      <c r="C214" s="31"/>
      <c r="D214" s="31" t="s">
        <v>17</v>
      </c>
      <c r="E214" s="30" t="s">
        <v>69</v>
      </c>
      <c r="F214" s="30" t="s">
        <v>535</v>
      </c>
      <c r="G214" s="31">
        <v>200</v>
      </c>
      <c r="H214" s="59">
        <f t="shared" si="24"/>
        <v>1000</v>
      </c>
      <c r="I214" s="59">
        <f t="shared" si="24"/>
        <v>1000</v>
      </c>
      <c r="J214" s="59">
        <f t="shared" si="24"/>
        <v>1000</v>
      </c>
    </row>
    <row r="215" spans="1:10" ht="30" customHeight="1">
      <c r="A215" s="49"/>
      <c r="B215" s="282" t="s">
        <v>58</v>
      </c>
      <c r="C215" s="31"/>
      <c r="D215" s="31" t="s">
        <v>17</v>
      </c>
      <c r="E215" s="30" t="s">
        <v>69</v>
      </c>
      <c r="F215" s="30" t="s">
        <v>535</v>
      </c>
      <c r="G215" s="30" t="s">
        <v>59</v>
      </c>
      <c r="H215" s="59">
        <v>1000</v>
      </c>
      <c r="I215" s="59">
        <v>1000</v>
      </c>
      <c r="J215" s="59">
        <v>1000</v>
      </c>
    </row>
    <row r="216" spans="1:10" ht="45" customHeight="1" hidden="1">
      <c r="A216" s="263"/>
      <c r="B216" s="306" t="s">
        <v>532</v>
      </c>
      <c r="C216" s="252"/>
      <c r="D216" s="252" t="s">
        <v>17</v>
      </c>
      <c r="E216" s="251" t="s">
        <v>69</v>
      </c>
      <c r="F216" s="251" t="s">
        <v>533</v>
      </c>
      <c r="G216" s="252"/>
      <c r="H216" s="253">
        <f t="shared" si="23"/>
        <v>0</v>
      </c>
      <c r="I216" s="253">
        <f t="shared" si="23"/>
        <v>0</v>
      </c>
      <c r="J216" s="253">
        <f t="shared" si="23"/>
        <v>0</v>
      </c>
    </row>
    <row r="217" spans="1:10" ht="30" customHeight="1" hidden="1">
      <c r="A217" s="49"/>
      <c r="B217" s="289" t="s">
        <v>57</v>
      </c>
      <c r="C217" s="31"/>
      <c r="D217" s="31" t="s">
        <v>17</v>
      </c>
      <c r="E217" s="30" t="s">
        <v>69</v>
      </c>
      <c r="F217" s="30" t="s">
        <v>533</v>
      </c>
      <c r="G217" s="31">
        <v>200</v>
      </c>
      <c r="H217" s="59">
        <f t="shared" si="23"/>
        <v>0</v>
      </c>
      <c r="I217" s="59">
        <f t="shared" si="23"/>
        <v>0</v>
      </c>
      <c r="J217" s="59">
        <f t="shared" si="23"/>
        <v>0</v>
      </c>
    </row>
    <row r="218" spans="1:10" ht="30" customHeight="1" hidden="1">
      <c r="A218" s="49"/>
      <c r="B218" s="282" t="s">
        <v>58</v>
      </c>
      <c r="C218" s="31"/>
      <c r="D218" s="31" t="s">
        <v>17</v>
      </c>
      <c r="E218" s="30" t="s">
        <v>69</v>
      </c>
      <c r="F218" s="30" t="s">
        <v>533</v>
      </c>
      <c r="G218" s="30" t="s">
        <v>59</v>
      </c>
      <c r="H218" s="59">
        <v>0</v>
      </c>
      <c r="I218" s="59">
        <v>0</v>
      </c>
      <c r="J218" s="59">
        <v>0</v>
      </c>
    </row>
    <row r="219" spans="1:10" ht="15" customHeight="1" hidden="1">
      <c r="A219" s="263"/>
      <c r="B219" s="306" t="s">
        <v>468</v>
      </c>
      <c r="C219" s="252"/>
      <c r="D219" s="252" t="s">
        <v>17</v>
      </c>
      <c r="E219" s="251" t="s">
        <v>69</v>
      </c>
      <c r="F219" s="251" t="s">
        <v>467</v>
      </c>
      <c r="G219" s="252"/>
      <c r="H219" s="253">
        <f t="shared" si="23"/>
        <v>0</v>
      </c>
      <c r="I219" s="253">
        <f t="shared" si="23"/>
        <v>0</v>
      </c>
      <c r="J219" s="253">
        <f t="shared" si="23"/>
        <v>0</v>
      </c>
    </row>
    <row r="220" spans="1:10" ht="30" customHeight="1" hidden="1">
      <c r="A220" s="49"/>
      <c r="B220" s="289" t="s">
        <v>65</v>
      </c>
      <c r="C220" s="31"/>
      <c r="D220" s="31" t="s">
        <v>17</v>
      </c>
      <c r="E220" s="30" t="s">
        <v>69</v>
      </c>
      <c r="F220" s="30" t="s">
        <v>467</v>
      </c>
      <c r="G220" s="31">
        <v>400</v>
      </c>
      <c r="H220" s="59">
        <f t="shared" si="23"/>
        <v>0</v>
      </c>
      <c r="I220" s="59">
        <f t="shared" si="23"/>
        <v>0</v>
      </c>
      <c r="J220" s="59">
        <f t="shared" si="23"/>
        <v>0</v>
      </c>
    </row>
    <row r="221" spans="1:10" ht="15" customHeight="1" hidden="1">
      <c r="A221" s="49"/>
      <c r="B221" s="282" t="s">
        <v>66</v>
      </c>
      <c r="C221" s="31"/>
      <c r="D221" s="31" t="s">
        <v>17</v>
      </c>
      <c r="E221" s="30" t="s">
        <v>69</v>
      </c>
      <c r="F221" s="30" t="s">
        <v>467</v>
      </c>
      <c r="G221" s="30" t="s">
        <v>67</v>
      </c>
      <c r="H221" s="59">
        <f>4400-3400-1000</f>
        <v>0</v>
      </c>
      <c r="I221" s="59">
        <v>0</v>
      </c>
      <c r="J221" s="59">
        <v>0</v>
      </c>
    </row>
    <row r="222" spans="1:10" ht="30" customHeight="1">
      <c r="A222" s="248"/>
      <c r="B222" s="331" t="s">
        <v>435</v>
      </c>
      <c r="C222" s="146"/>
      <c r="D222" s="146" t="s">
        <v>17</v>
      </c>
      <c r="E222" s="147" t="s">
        <v>69</v>
      </c>
      <c r="F222" s="147" t="s">
        <v>82</v>
      </c>
      <c r="G222" s="242"/>
      <c r="H222" s="243">
        <f aca="true" t="shared" si="25" ref="H222:J223">H223</f>
        <v>650</v>
      </c>
      <c r="I222" s="243">
        <f t="shared" si="25"/>
        <v>0</v>
      </c>
      <c r="J222" s="243">
        <f t="shared" si="25"/>
        <v>0</v>
      </c>
    </row>
    <row r="223" spans="1:10" ht="30" customHeight="1">
      <c r="A223" s="238"/>
      <c r="B223" s="329" t="s">
        <v>188</v>
      </c>
      <c r="C223" s="228"/>
      <c r="D223" s="228" t="s">
        <v>17</v>
      </c>
      <c r="E223" s="231" t="s">
        <v>69</v>
      </c>
      <c r="F223" s="231" t="s">
        <v>84</v>
      </c>
      <c r="G223" s="233"/>
      <c r="H223" s="229">
        <f t="shared" si="25"/>
        <v>650</v>
      </c>
      <c r="I223" s="229">
        <f t="shared" si="25"/>
        <v>0</v>
      </c>
      <c r="J223" s="229">
        <f t="shared" si="25"/>
        <v>0</v>
      </c>
    </row>
    <row r="224" spans="1:10" ht="15" customHeight="1">
      <c r="A224" s="263"/>
      <c r="B224" s="306" t="s">
        <v>190</v>
      </c>
      <c r="C224" s="252"/>
      <c r="D224" s="252" t="s">
        <v>17</v>
      </c>
      <c r="E224" s="251" t="s">
        <v>69</v>
      </c>
      <c r="F224" s="251" t="s">
        <v>436</v>
      </c>
      <c r="G224" s="251"/>
      <c r="H224" s="253">
        <f>H226</f>
        <v>650</v>
      </c>
      <c r="I224" s="253">
        <f>I226</f>
        <v>0</v>
      </c>
      <c r="J224" s="253">
        <f>J226</f>
        <v>0</v>
      </c>
    </row>
    <row r="225" spans="1:10" ht="30" customHeight="1">
      <c r="A225" s="49"/>
      <c r="B225" s="287" t="s">
        <v>57</v>
      </c>
      <c r="C225" s="31"/>
      <c r="D225" s="31" t="s">
        <v>17</v>
      </c>
      <c r="E225" s="30" t="s">
        <v>69</v>
      </c>
      <c r="F225" s="30" t="s">
        <v>436</v>
      </c>
      <c r="G225" s="30" t="s">
        <v>76</v>
      </c>
      <c r="H225" s="59">
        <f>H226</f>
        <v>650</v>
      </c>
      <c r="I225" s="59">
        <f>I226</f>
        <v>0</v>
      </c>
      <c r="J225" s="59">
        <f>J226</f>
        <v>0</v>
      </c>
    </row>
    <row r="226" spans="1:10" ht="30" customHeight="1">
      <c r="A226" s="49"/>
      <c r="B226" s="282" t="s">
        <v>58</v>
      </c>
      <c r="C226" s="31"/>
      <c r="D226" s="31" t="s">
        <v>17</v>
      </c>
      <c r="E226" s="30" t="s">
        <v>69</v>
      </c>
      <c r="F226" s="30" t="s">
        <v>436</v>
      </c>
      <c r="G226" s="30" t="s">
        <v>59</v>
      </c>
      <c r="H226" s="59">
        <f>450+200</f>
        <v>650</v>
      </c>
      <c r="I226" s="59">
        <v>0</v>
      </c>
      <c r="J226" s="59">
        <v>0</v>
      </c>
    </row>
    <row r="227" spans="1:10" ht="45" customHeight="1" hidden="1">
      <c r="A227" s="202"/>
      <c r="B227" s="323" t="s">
        <v>449</v>
      </c>
      <c r="C227" s="213"/>
      <c r="D227" s="213" t="s">
        <v>17</v>
      </c>
      <c r="E227" s="203" t="s">
        <v>69</v>
      </c>
      <c r="F227" s="203" t="s">
        <v>257</v>
      </c>
      <c r="G227" s="194"/>
      <c r="H227" s="196">
        <f>H228</f>
        <v>0</v>
      </c>
      <c r="I227" s="196">
        <f aca="true" t="shared" si="26" ref="I227:J233">I228</f>
        <v>0</v>
      </c>
      <c r="J227" s="196">
        <f t="shared" si="26"/>
        <v>0</v>
      </c>
    </row>
    <row r="228" spans="1:10" ht="15" customHeight="1" hidden="1">
      <c r="A228" s="28"/>
      <c r="B228" s="282" t="s">
        <v>209</v>
      </c>
      <c r="C228" s="34"/>
      <c r="D228" s="31" t="s">
        <v>17</v>
      </c>
      <c r="E228" s="30" t="s">
        <v>69</v>
      </c>
      <c r="F228" s="34" t="s">
        <v>258</v>
      </c>
      <c r="G228" s="26"/>
      <c r="H228" s="59">
        <f>H229</f>
        <v>0</v>
      </c>
      <c r="I228" s="59">
        <f t="shared" si="26"/>
        <v>0</v>
      </c>
      <c r="J228" s="59">
        <f t="shared" si="26"/>
        <v>0</v>
      </c>
    </row>
    <row r="229" spans="1:10" ht="15" customHeight="1" hidden="1">
      <c r="A229" s="28"/>
      <c r="B229" s="282" t="s">
        <v>209</v>
      </c>
      <c r="C229" s="34"/>
      <c r="D229" s="31" t="s">
        <v>17</v>
      </c>
      <c r="E229" s="30" t="s">
        <v>69</v>
      </c>
      <c r="F229" s="34" t="s">
        <v>259</v>
      </c>
      <c r="G229" s="26"/>
      <c r="H229" s="59">
        <f>H230</f>
        <v>0</v>
      </c>
      <c r="I229" s="59">
        <f t="shared" si="26"/>
        <v>0</v>
      </c>
      <c r="J229" s="59">
        <f t="shared" si="26"/>
        <v>0</v>
      </c>
    </row>
    <row r="230" spans="1:10" ht="30" customHeight="1" hidden="1">
      <c r="A230" s="249"/>
      <c r="B230" s="302" t="s">
        <v>75</v>
      </c>
      <c r="C230" s="252"/>
      <c r="D230" s="252" t="s">
        <v>17</v>
      </c>
      <c r="E230" s="251" t="s">
        <v>69</v>
      </c>
      <c r="F230" s="252" t="s">
        <v>522</v>
      </c>
      <c r="G230" s="251"/>
      <c r="H230" s="253">
        <f>H231+H233</f>
        <v>0</v>
      </c>
      <c r="I230" s="253">
        <f>I231+I233</f>
        <v>0</v>
      </c>
      <c r="J230" s="253">
        <f>J231+J233</f>
        <v>0</v>
      </c>
    </row>
    <row r="231" spans="1:10" ht="30" customHeight="1" hidden="1">
      <c r="A231" s="28"/>
      <c r="B231" s="288" t="s">
        <v>77</v>
      </c>
      <c r="C231" s="31"/>
      <c r="D231" s="31" t="s">
        <v>17</v>
      </c>
      <c r="E231" s="30" t="s">
        <v>69</v>
      </c>
      <c r="F231" s="31" t="s">
        <v>522</v>
      </c>
      <c r="G231" s="30" t="s">
        <v>78</v>
      </c>
      <c r="H231" s="59">
        <f>H232</f>
        <v>0</v>
      </c>
      <c r="I231" s="59">
        <f t="shared" si="26"/>
        <v>0</v>
      </c>
      <c r="J231" s="59">
        <f t="shared" si="26"/>
        <v>0</v>
      </c>
    </row>
    <row r="232" spans="1:10" ht="30" customHeight="1" hidden="1">
      <c r="A232" s="28"/>
      <c r="B232" s="282" t="s">
        <v>79</v>
      </c>
      <c r="C232" s="31"/>
      <c r="D232" s="31" t="s">
        <v>17</v>
      </c>
      <c r="E232" s="30" t="s">
        <v>69</v>
      </c>
      <c r="F232" s="31" t="s">
        <v>522</v>
      </c>
      <c r="G232" s="31">
        <v>630</v>
      </c>
      <c r="H232" s="60">
        <v>0</v>
      </c>
      <c r="I232" s="60">
        <v>0</v>
      </c>
      <c r="J232" s="60">
        <v>0</v>
      </c>
    </row>
    <row r="233" spans="1:10" ht="15" customHeight="1" hidden="1">
      <c r="A233" s="28"/>
      <c r="B233" s="282" t="s">
        <v>97</v>
      </c>
      <c r="C233" s="31"/>
      <c r="D233" s="31" t="s">
        <v>17</v>
      </c>
      <c r="E233" s="30" t="s">
        <v>69</v>
      </c>
      <c r="F233" s="31" t="s">
        <v>522</v>
      </c>
      <c r="G233" s="30" t="s">
        <v>98</v>
      </c>
      <c r="H233" s="59">
        <f>H234</f>
        <v>0</v>
      </c>
      <c r="I233" s="59">
        <f t="shared" si="26"/>
        <v>0</v>
      </c>
      <c r="J233" s="59">
        <f t="shared" si="26"/>
        <v>0</v>
      </c>
    </row>
    <row r="234" spans="1:10" ht="15" customHeight="1" hidden="1">
      <c r="A234" s="28"/>
      <c r="B234" s="282" t="s">
        <v>249</v>
      </c>
      <c r="C234" s="31"/>
      <c r="D234" s="31" t="s">
        <v>17</v>
      </c>
      <c r="E234" s="30" t="s">
        <v>69</v>
      </c>
      <c r="F234" s="31" t="s">
        <v>522</v>
      </c>
      <c r="G234" s="31">
        <v>830</v>
      </c>
      <c r="H234" s="60">
        <v>0</v>
      </c>
      <c r="I234" s="60">
        <v>0</v>
      </c>
      <c r="J234" s="60">
        <v>0</v>
      </c>
    </row>
    <row r="235" spans="1:10" ht="15" customHeight="1">
      <c r="A235" s="22"/>
      <c r="B235" s="318" t="s">
        <v>149</v>
      </c>
      <c r="C235" s="24"/>
      <c r="D235" s="24" t="s">
        <v>17</v>
      </c>
      <c r="E235" s="23" t="s">
        <v>150</v>
      </c>
      <c r="F235" s="24"/>
      <c r="G235" s="24"/>
      <c r="H235" s="57">
        <f>H236+H281+H288</f>
        <v>4350</v>
      </c>
      <c r="I235" s="57">
        <f>I236+I281+I288</f>
        <v>3150</v>
      </c>
      <c r="J235" s="57">
        <f>J236+J281+J288</f>
        <v>3150</v>
      </c>
    </row>
    <row r="236" spans="1:11" ht="90" customHeight="1">
      <c r="A236" s="197"/>
      <c r="B236" s="326" t="s">
        <v>445</v>
      </c>
      <c r="C236" s="199"/>
      <c r="D236" s="199" t="s">
        <v>17</v>
      </c>
      <c r="E236" s="206" t="s">
        <v>150</v>
      </c>
      <c r="F236" s="199" t="s">
        <v>142</v>
      </c>
      <c r="G236" s="206" t="s">
        <v>37</v>
      </c>
      <c r="H236" s="200">
        <f>H237+H258+H274</f>
        <v>3300</v>
      </c>
      <c r="I236" s="200">
        <f>I237+I258+I274</f>
        <v>2100</v>
      </c>
      <c r="J236" s="200">
        <f>J237+J258+J274</f>
        <v>2100</v>
      </c>
      <c r="K236" s="68"/>
    </row>
    <row r="237" spans="1:11" ht="30" customHeight="1">
      <c r="A237" s="244"/>
      <c r="B237" s="331" t="s">
        <v>143</v>
      </c>
      <c r="C237" s="146"/>
      <c r="D237" s="146" t="s">
        <v>17</v>
      </c>
      <c r="E237" s="147" t="s">
        <v>150</v>
      </c>
      <c r="F237" s="146" t="s">
        <v>144</v>
      </c>
      <c r="G237" s="147" t="s">
        <v>37</v>
      </c>
      <c r="H237" s="243">
        <f>H238</f>
        <v>1600</v>
      </c>
      <c r="I237" s="243">
        <f>I238</f>
        <v>1600</v>
      </c>
      <c r="J237" s="243">
        <f>J238</f>
        <v>1600</v>
      </c>
      <c r="K237" s="68"/>
    </row>
    <row r="238" spans="1:11" ht="15" customHeight="1">
      <c r="A238" s="226"/>
      <c r="B238" s="329" t="s">
        <v>145</v>
      </c>
      <c r="C238" s="228"/>
      <c r="D238" s="228" t="s">
        <v>17</v>
      </c>
      <c r="E238" s="231" t="s">
        <v>150</v>
      </c>
      <c r="F238" s="228" t="s">
        <v>146</v>
      </c>
      <c r="G238" s="231" t="s">
        <v>37</v>
      </c>
      <c r="H238" s="229">
        <f>H239+H244+H247+H252+H255</f>
        <v>1600</v>
      </c>
      <c r="I238" s="229">
        <f>I239+I244+I247+I252+I255</f>
        <v>1600</v>
      </c>
      <c r="J238" s="229">
        <f>J239+J244+J247+J252+J255</f>
        <v>1600</v>
      </c>
      <c r="K238" s="68"/>
    </row>
    <row r="239" spans="1:11" s="4" customFormat="1" ht="45" customHeight="1" hidden="1">
      <c r="A239" s="249"/>
      <c r="B239" s="306" t="s">
        <v>147</v>
      </c>
      <c r="C239" s="252"/>
      <c r="D239" s="252" t="s">
        <v>17</v>
      </c>
      <c r="E239" s="251" t="s">
        <v>150</v>
      </c>
      <c r="F239" s="252" t="s">
        <v>148</v>
      </c>
      <c r="G239" s="251"/>
      <c r="H239" s="257">
        <f>H240+H242</f>
        <v>0</v>
      </c>
      <c r="I239" s="257">
        <f>I240+I242</f>
        <v>0</v>
      </c>
      <c r="J239" s="257">
        <f>J240+J242</f>
        <v>0</v>
      </c>
      <c r="K239" s="69"/>
    </row>
    <row r="240" spans="1:11" s="4" customFormat="1" ht="30" customHeight="1" hidden="1">
      <c r="A240" s="28"/>
      <c r="B240" s="293" t="s">
        <v>65</v>
      </c>
      <c r="C240" s="31"/>
      <c r="D240" s="31" t="s">
        <v>17</v>
      </c>
      <c r="E240" s="30" t="s">
        <v>150</v>
      </c>
      <c r="F240" s="31" t="s">
        <v>148</v>
      </c>
      <c r="G240" s="30" t="s">
        <v>70</v>
      </c>
      <c r="H240" s="60">
        <f>H241</f>
        <v>0</v>
      </c>
      <c r="I240" s="60">
        <f>I241</f>
        <v>0</v>
      </c>
      <c r="J240" s="60">
        <f>J241</f>
        <v>0</v>
      </c>
      <c r="K240" s="69"/>
    </row>
    <row r="241" spans="1:11" s="4" customFormat="1" ht="15" customHeight="1" hidden="1">
      <c r="A241" s="28"/>
      <c r="B241" s="285" t="s">
        <v>66</v>
      </c>
      <c r="C241" s="31"/>
      <c r="D241" s="31" t="s">
        <v>17</v>
      </c>
      <c r="E241" s="30" t="s">
        <v>150</v>
      </c>
      <c r="F241" s="31" t="s">
        <v>148</v>
      </c>
      <c r="G241" s="30" t="s">
        <v>67</v>
      </c>
      <c r="H241" s="60">
        <v>0</v>
      </c>
      <c r="I241" s="60">
        <v>0</v>
      </c>
      <c r="J241" s="60">
        <v>0</v>
      </c>
      <c r="K241" s="69"/>
    </row>
    <row r="242" spans="1:11" s="4" customFormat="1" ht="15" customHeight="1" hidden="1">
      <c r="A242" s="28"/>
      <c r="B242" s="282" t="s">
        <v>97</v>
      </c>
      <c r="C242" s="31"/>
      <c r="D242" s="31" t="s">
        <v>17</v>
      </c>
      <c r="E242" s="30" t="s">
        <v>150</v>
      </c>
      <c r="F242" s="31" t="s">
        <v>148</v>
      </c>
      <c r="G242" s="30" t="s">
        <v>98</v>
      </c>
      <c r="H242" s="60">
        <f>H243</f>
        <v>0</v>
      </c>
      <c r="I242" s="60">
        <v>0</v>
      </c>
      <c r="J242" s="60">
        <v>0</v>
      </c>
      <c r="K242" s="69"/>
    </row>
    <row r="243" spans="1:11" s="4" customFormat="1" ht="15" customHeight="1" hidden="1">
      <c r="A243" s="28"/>
      <c r="B243" s="282" t="s">
        <v>249</v>
      </c>
      <c r="C243" s="31"/>
      <c r="D243" s="31" t="s">
        <v>17</v>
      </c>
      <c r="E243" s="30" t="s">
        <v>150</v>
      </c>
      <c r="F243" s="31" t="s">
        <v>148</v>
      </c>
      <c r="G243" s="30" t="s">
        <v>250</v>
      </c>
      <c r="H243" s="60">
        <v>0</v>
      </c>
      <c r="I243" s="60">
        <v>0</v>
      </c>
      <c r="J243" s="60">
        <v>0</v>
      </c>
      <c r="K243" s="69"/>
    </row>
    <row r="244" spans="1:11" s="4" customFormat="1" ht="30" customHeight="1" hidden="1">
      <c r="A244" s="249"/>
      <c r="B244" s="306" t="s">
        <v>166</v>
      </c>
      <c r="C244" s="252"/>
      <c r="D244" s="252" t="s">
        <v>17</v>
      </c>
      <c r="E244" s="251" t="s">
        <v>150</v>
      </c>
      <c r="F244" s="252" t="s">
        <v>369</v>
      </c>
      <c r="G244" s="251"/>
      <c r="H244" s="257">
        <f>H246</f>
        <v>0</v>
      </c>
      <c r="I244" s="257">
        <f>I246</f>
        <v>0</v>
      </c>
      <c r="J244" s="257">
        <f>J246</f>
        <v>0</v>
      </c>
      <c r="K244" s="69"/>
    </row>
    <row r="245" spans="1:11" s="4" customFormat="1" ht="30" customHeight="1" hidden="1">
      <c r="A245" s="28"/>
      <c r="B245" s="287" t="s">
        <v>57</v>
      </c>
      <c r="C245" s="31"/>
      <c r="D245" s="31" t="s">
        <v>17</v>
      </c>
      <c r="E245" s="30" t="s">
        <v>150</v>
      </c>
      <c r="F245" s="31" t="s">
        <v>369</v>
      </c>
      <c r="G245" s="30" t="s">
        <v>76</v>
      </c>
      <c r="H245" s="60">
        <f>H246</f>
        <v>0</v>
      </c>
      <c r="I245" s="60">
        <f>I246</f>
        <v>0</v>
      </c>
      <c r="J245" s="60">
        <f>J246</f>
        <v>0</v>
      </c>
      <c r="K245" s="69"/>
    </row>
    <row r="246" spans="1:11" s="4" customFormat="1" ht="30" customHeight="1" hidden="1">
      <c r="A246" s="28"/>
      <c r="B246" s="282" t="s">
        <v>58</v>
      </c>
      <c r="C246" s="31"/>
      <c r="D246" s="31" t="s">
        <v>17</v>
      </c>
      <c r="E246" s="30" t="s">
        <v>150</v>
      </c>
      <c r="F246" s="31" t="s">
        <v>369</v>
      </c>
      <c r="G246" s="30" t="s">
        <v>59</v>
      </c>
      <c r="H246" s="60">
        <v>0</v>
      </c>
      <c r="I246" s="60">
        <v>0</v>
      </c>
      <c r="J246" s="60">
        <v>0</v>
      </c>
      <c r="K246" s="69"/>
    </row>
    <row r="247" spans="1:11" s="4" customFormat="1" ht="15" customHeight="1">
      <c r="A247" s="249"/>
      <c r="B247" s="306" t="s">
        <v>152</v>
      </c>
      <c r="C247" s="252"/>
      <c r="D247" s="252" t="s">
        <v>17</v>
      </c>
      <c r="E247" s="251" t="s">
        <v>150</v>
      </c>
      <c r="F247" s="252" t="s">
        <v>153</v>
      </c>
      <c r="G247" s="251"/>
      <c r="H247" s="257">
        <f>H249+H251</f>
        <v>1600</v>
      </c>
      <c r="I247" s="257">
        <f>I249+I251</f>
        <v>1600</v>
      </c>
      <c r="J247" s="257">
        <f>J249+J251</f>
        <v>1600</v>
      </c>
      <c r="K247" s="69"/>
    </row>
    <row r="248" spans="1:11" s="4" customFormat="1" ht="30" customHeight="1">
      <c r="A248" s="28"/>
      <c r="B248" s="287" t="s">
        <v>57</v>
      </c>
      <c r="C248" s="31"/>
      <c r="D248" s="31" t="s">
        <v>17</v>
      </c>
      <c r="E248" s="30" t="s">
        <v>150</v>
      </c>
      <c r="F248" s="31" t="s">
        <v>153</v>
      </c>
      <c r="G248" s="30" t="s">
        <v>76</v>
      </c>
      <c r="H248" s="60">
        <f>H249</f>
        <v>1600</v>
      </c>
      <c r="I248" s="60">
        <f>I249</f>
        <v>1600</v>
      </c>
      <c r="J248" s="60">
        <f>J249</f>
        <v>1600</v>
      </c>
      <c r="K248" s="69"/>
    </row>
    <row r="249" spans="1:11" s="4" customFormat="1" ht="30" customHeight="1">
      <c r="A249" s="28"/>
      <c r="B249" s="282" t="s">
        <v>58</v>
      </c>
      <c r="C249" s="31"/>
      <c r="D249" s="31" t="s">
        <v>17</v>
      </c>
      <c r="E249" s="30" t="s">
        <v>150</v>
      </c>
      <c r="F249" s="31" t="s">
        <v>153</v>
      </c>
      <c r="G249" s="30" t="s">
        <v>59</v>
      </c>
      <c r="H249" s="60">
        <v>1600</v>
      </c>
      <c r="I249" s="60">
        <v>1600</v>
      </c>
      <c r="J249" s="60">
        <v>1600</v>
      </c>
      <c r="K249" s="69"/>
    </row>
    <row r="250" spans="1:11" s="4" customFormat="1" ht="15" customHeight="1" hidden="1">
      <c r="A250" s="28"/>
      <c r="B250" s="284" t="s">
        <v>97</v>
      </c>
      <c r="C250" s="31"/>
      <c r="D250" s="31" t="s">
        <v>17</v>
      </c>
      <c r="E250" s="30" t="s">
        <v>150</v>
      </c>
      <c r="F250" s="31" t="s">
        <v>153</v>
      </c>
      <c r="G250" s="30" t="s">
        <v>98</v>
      </c>
      <c r="H250" s="60">
        <f>H251</f>
        <v>0</v>
      </c>
      <c r="I250" s="60">
        <f>I251</f>
        <v>0</v>
      </c>
      <c r="J250" s="60">
        <f>J251</f>
        <v>0</v>
      </c>
      <c r="K250" s="69"/>
    </row>
    <row r="251" spans="1:11" s="4" customFormat="1" ht="15" customHeight="1" hidden="1">
      <c r="A251" s="28"/>
      <c r="B251" s="282" t="s">
        <v>249</v>
      </c>
      <c r="C251" s="31"/>
      <c r="D251" s="31" t="s">
        <v>17</v>
      </c>
      <c r="E251" s="30" t="s">
        <v>150</v>
      </c>
      <c r="F251" s="31" t="s">
        <v>153</v>
      </c>
      <c r="G251" s="30" t="s">
        <v>250</v>
      </c>
      <c r="H251" s="60">
        <v>0</v>
      </c>
      <c r="I251" s="60">
        <v>0</v>
      </c>
      <c r="J251" s="60">
        <v>0</v>
      </c>
      <c r="K251" s="69"/>
    </row>
    <row r="252" spans="1:11" s="4" customFormat="1" ht="45" customHeight="1" hidden="1">
      <c r="A252" s="249"/>
      <c r="B252" s="311" t="s">
        <v>447</v>
      </c>
      <c r="C252" s="252"/>
      <c r="D252" s="252" t="s">
        <v>17</v>
      </c>
      <c r="E252" s="251" t="s">
        <v>150</v>
      </c>
      <c r="F252" s="252" t="s">
        <v>363</v>
      </c>
      <c r="G252" s="251"/>
      <c r="H252" s="257">
        <f aca="true" t="shared" si="27" ref="H252:J253">H253</f>
        <v>0</v>
      </c>
      <c r="I252" s="257">
        <f t="shared" si="27"/>
        <v>0</v>
      </c>
      <c r="J252" s="257">
        <f t="shared" si="27"/>
        <v>0</v>
      </c>
      <c r="K252" s="69"/>
    </row>
    <row r="253" spans="1:11" s="4" customFormat="1" ht="15" customHeight="1" hidden="1">
      <c r="A253" s="28"/>
      <c r="B253" s="284" t="s">
        <v>97</v>
      </c>
      <c r="C253" s="31"/>
      <c r="D253" s="31" t="s">
        <v>17</v>
      </c>
      <c r="E253" s="30" t="s">
        <v>150</v>
      </c>
      <c r="F253" s="31" t="s">
        <v>363</v>
      </c>
      <c r="G253" s="30" t="s">
        <v>98</v>
      </c>
      <c r="H253" s="60">
        <f t="shared" si="27"/>
        <v>0</v>
      </c>
      <c r="I253" s="60">
        <f t="shared" si="27"/>
        <v>0</v>
      </c>
      <c r="J253" s="60">
        <f t="shared" si="27"/>
        <v>0</v>
      </c>
      <c r="K253" s="69"/>
    </row>
    <row r="254" spans="1:11" s="4" customFormat="1" ht="45" customHeight="1" hidden="1">
      <c r="A254" s="28"/>
      <c r="B254" s="284" t="s">
        <v>151</v>
      </c>
      <c r="C254" s="31"/>
      <c r="D254" s="31" t="s">
        <v>17</v>
      </c>
      <c r="E254" s="30" t="s">
        <v>150</v>
      </c>
      <c r="F254" s="31" t="s">
        <v>363</v>
      </c>
      <c r="G254" s="30" t="s">
        <v>18</v>
      </c>
      <c r="H254" s="60">
        <v>0</v>
      </c>
      <c r="I254" s="60">
        <v>0</v>
      </c>
      <c r="J254" s="60">
        <v>0</v>
      </c>
      <c r="K254" s="69"/>
    </row>
    <row r="255" spans="1:11" s="4" customFormat="1" ht="45" customHeight="1" hidden="1">
      <c r="A255" s="249"/>
      <c r="B255" s="306" t="s">
        <v>147</v>
      </c>
      <c r="C255" s="252"/>
      <c r="D255" s="252" t="s">
        <v>17</v>
      </c>
      <c r="E255" s="251" t="s">
        <v>150</v>
      </c>
      <c r="F255" s="252" t="s">
        <v>446</v>
      </c>
      <c r="G255" s="251"/>
      <c r="H255" s="257">
        <f>H257</f>
        <v>0</v>
      </c>
      <c r="I255" s="257">
        <f>I257</f>
        <v>0</v>
      </c>
      <c r="J255" s="257">
        <f>J257</f>
        <v>0</v>
      </c>
      <c r="K255" s="69"/>
    </row>
    <row r="256" spans="1:11" s="4" customFormat="1" ht="30" customHeight="1" hidden="1">
      <c r="A256" s="28"/>
      <c r="B256" s="293" t="s">
        <v>65</v>
      </c>
      <c r="C256" s="31"/>
      <c r="D256" s="31" t="s">
        <v>17</v>
      </c>
      <c r="E256" s="30" t="s">
        <v>150</v>
      </c>
      <c r="F256" s="31" t="s">
        <v>446</v>
      </c>
      <c r="G256" s="30" t="s">
        <v>70</v>
      </c>
      <c r="H256" s="60">
        <f>H257</f>
        <v>0</v>
      </c>
      <c r="I256" s="60">
        <f>I257</f>
        <v>0</v>
      </c>
      <c r="J256" s="60">
        <f>J257</f>
        <v>0</v>
      </c>
      <c r="K256" s="69"/>
    </row>
    <row r="257" spans="1:11" s="4" customFormat="1" ht="15" customHeight="1" hidden="1">
      <c r="A257" s="28"/>
      <c r="B257" s="285" t="s">
        <v>66</v>
      </c>
      <c r="C257" s="31"/>
      <c r="D257" s="31" t="s">
        <v>17</v>
      </c>
      <c r="E257" s="30" t="s">
        <v>150</v>
      </c>
      <c r="F257" s="31" t="s">
        <v>446</v>
      </c>
      <c r="G257" s="30" t="s">
        <v>67</v>
      </c>
      <c r="H257" s="60">
        <v>0</v>
      </c>
      <c r="I257" s="60">
        <v>0</v>
      </c>
      <c r="J257" s="60">
        <v>0</v>
      </c>
      <c r="K257" s="69"/>
    </row>
    <row r="258" spans="1:10" ht="30" customHeight="1">
      <c r="A258" s="246"/>
      <c r="B258" s="331" t="s">
        <v>154</v>
      </c>
      <c r="C258" s="146"/>
      <c r="D258" s="146" t="s">
        <v>17</v>
      </c>
      <c r="E258" s="147" t="s">
        <v>150</v>
      </c>
      <c r="F258" s="146" t="s">
        <v>155</v>
      </c>
      <c r="G258" s="147"/>
      <c r="H258" s="243">
        <f>H259</f>
        <v>400</v>
      </c>
      <c r="I258" s="243">
        <f>I259</f>
        <v>400</v>
      </c>
      <c r="J258" s="243">
        <f>J259</f>
        <v>400</v>
      </c>
    </row>
    <row r="259" spans="1:11" ht="15" customHeight="1">
      <c r="A259" s="226"/>
      <c r="B259" s="329" t="s">
        <v>156</v>
      </c>
      <c r="C259" s="228"/>
      <c r="D259" s="228" t="s">
        <v>17</v>
      </c>
      <c r="E259" s="231" t="s">
        <v>150</v>
      </c>
      <c r="F259" s="228" t="s">
        <v>157</v>
      </c>
      <c r="G259" s="231" t="s">
        <v>37</v>
      </c>
      <c r="H259" s="229">
        <f>H260+H265+H268+H271</f>
        <v>400</v>
      </c>
      <c r="I259" s="229">
        <f>I260+I265+I268+I271</f>
        <v>400</v>
      </c>
      <c r="J259" s="229">
        <f>J260+J265+J268+J271</f>
        <v>400</v>
      </c>
      <c r="K259" s="68"/>
    </row>
    <row r="260" spans="1:11" ht="30" customHeight="1" hidden="1">
      <c r="A260" s="254"/>
      <c r="B260" s="302" t="s">
        <v>158</v>
      </c>
      <c r="C260" s="252"/>
      <c r="D260" s="252" t="s">
        <v>17</v>
      </c>
      <c r="E260" s="251" t="s">
        <v>150</v>
      </c>
      <c r="F260" s="252" t="s">
        <v>19</v>
      </c>
      <c r="G260" s="251"/>
      <c r="H260" s="253">
        <f>H262+H264</f>
        <v>0</v>
      </c>
      <c r="I260" s="253">
        <f>I262+I264</f>
        <v>0</v>
      </c>
      <c r="J260" s="253">
        <f>J262+J264</f>
        <v>0</v>
      </c>
      <c r="K260" s="68"/>
    </row>
    <row r="261" spans="1:11" ht="30" customHeight="1" hidden="1">
      <c r="A261" s="43"/>
      <c r="B261" s="282" t="s">
        <v>57</v>
      </c>
      <c r="C261" s="31"/>
      <c r="D261" s="31" t="s">
        <v>17</v>
      </c>
      <c r="E261" s="30" t="s">
        <v>150</v>
      </c>
      <c r="F261" s="31" t="s">
        <v>159</v>
      </c>
      <c r="G261" s="30" t="s">
        <v>76</v>
      </c>
      <c r="H261" s="59">
        <f>H262</f>
        <v>0</v>
      </c>
      <c r="I261" s="59">
        <f>I262</f>
        <v>0</v>
      </c>
      <c r="J261" s="59">
        <f>J262</f>
        <v>0</v>
      </c>
      <c r="K261" s="68"/>
    </row>
    <row r="262" spans="1:11" ht="30" customHeight="1" hidden="1">
      <c r="A262" s="43"/>
      <c r="B262" s="287" t="s">
        <v>58</v>
      </c>
      <c r="C262" s="31"/>
      <c r="D262" s="31" t="s">
        <v>17</v>
      </c>
      <c r="E262" s="30" t="s">
        <v>150</v>
      </c>
      <c r="F262" s="31" t="s">
        <v>159</v>
      </c>
      <c r="G262" s="30" t="s">
        <v>59</v>
      </c>
      <c r="H262" s="59">
        <v>0</v>
      </c>
      <c r="I262" s="59">
        <v>0</v>
      </c>
      <c r="J262" s="59">
        <v>0</v>
      </c>
      <c r="K262" s="68"/>
    </row>
    <row r="263" spans="1:11" ht="30" customHeight="1" hidden="1">
      <c r="A263" s="43"/>
      <c r="B263" s="293" t="s">
        <v>65</v>
      </c>
      <c r="C263" s="31"/>
      <c r="D263" s="31" t="s">
        <v>17</v>
      </c>
      <c r="E263" s="30" t="s">
        <v>150</v>
      </c>
      <c r="F263" s="31" t="s">
        <v>159</v>
      </c>
      <c r="G263" s="30" t="s">
        <v>70</v>
      </c>
      <c r="H263" s="59">
        <f>H264</f>
        <v>0</v>
      </c>
      <c r="I263" s="59">
        <f>I264</f>
        <v>0</v>
      </c>
      <c r="J263" s="59">
        <f>J264</f>
        <v>0</v>
      </c>
      <c r="K263" s="68"/>
    </row>
    <row r="264" spans="1:11" ht="15" customHeight="1" hidden="1">
      <c r="A264" s="43"/>
      <c r="B264" s="285" t="s">
        <v>66</v>
      </c>
      <c r="C264" s="31"/>
      <c r="D264" s="31" t="s">
        <v>17</v>
      </c>
      <c r="E264" s="30" t="s">
        <v>150</v>
      </c>
      <c r="F264" s="31" t="s">
        <v>159</v>
      </c>
      <c r="G264" s="30" t="s">
        <v>67</v>
      </c>
      <c r="H264" s="59">
        <v>0</v>
      </c>
      <c r="I264" s="59">
        <v>0</v>
      </c>
      <c r="J264" s="59">
        <v>0</v>
      </c>
      <c r="K264" s="68"/>
    </row>
    <row r="265" spans="1:11" ht="45" customHeight="1">
      <c r="A265" s="249"/>
      <c r="B265" s="302" t="s">
        <v>160</v>
      </c>
      <c r="C265" s="252"/>
      <c r="D265" s="252" t="s">
        <v>17</v>
      </c>
      <c r="E265" s="251" t="s">
        <v>150</v>
      </c>
      <c r="F265" s="252" t="s">
        <v>161</v>
      </c>
      <c r="G265" s="251"/>
      <c r="H265" s="253">
        <f>H267</f>
        <v>400</v>
      </c>
      <c r="I265" s="253">
        <f>I267</f>
        <v>400</v>
      </c>
      <c r="J265" s="253">
        <f>J267</f>
        <v>400</v>
      </c>
      <c r="K265" s="68"/>
    </row>
    <row r="266" spans="1:11" ht="30" customHeight="1">
      <c r="A266" s="28"/>
      <c r="B266" s="332" t="s">
        <v>57</v>
      </c>
      <c r="C266" s="31"/>
      <c r="D266" s="31" t="s">
        <v>17</v>
      </c>
      <c r="E266" s="30" t="s">
        <v>150</v>
      </c>
      <c r="F266" s="31" t="s">
        <v>161</v>
      </c>
      <c r="G266" s="30" t="s">
        <v>76</v>
      </c>
      <c r="H266" s="59">
        <f>H267</f>
        <v>400</v>
      </c>
      <c r="I266" s="59">
        <f>I267</f>
        <v>400</v>
      </c>
      <c r="J266" s="59">
        <f>J267</f>
        <v>400</v>
      </c>
      <c r="K266" s="68"/>
    </row>
    <row r="267" spans="1:11" ht="30" customHeight="1">
      <c r="A267" s="28"/>
      <c r="B267" s="282" t="s">
        <v>58</v>
      </c>
      <c r="C267" s="31"/>
      <c r="D267" s="31" t="s">
        <v>17</v>
      </c>
      <c r="E267" s="30" t="s">
        <v>150</v>
      </c>
      <c r="F267" s="31" t="s">
        <v>161</v>
      </c>
      <c r="G267" s="30" t="s">
        <v>59</v>
      </c>
      <c r="H267" s="350">
        <f>200+200</f>
        <v>400</v>
      </c>
      <c r="I267" s="350">
        <f>200+200</f>
        <v>400</v>
      </c>
      <c r="J267" s="350">
        <f>200+200</f>
        <v>400</v>
      </c>
      <c r="K267" s="68"/>
    </row>
    <row r="268" spans="1:10" ht="30" customHeight="1" hidden="1">
      <c r="A268" s="254"/>
      <c r="B268" s="302" t="s">
        <v>464</v>
      </c>
      <c r="C268" s="252"/>
      <c r="D268" s="252" t="s">
        <v>17</v>
      </c>
      <c r="E268" s="251" t="s">
        <v>150</v>
      </c>
      <c r="F268" s="252" t="s">
        <v>364</v>
      </c>
      <c r="G268" s="251"/>
      <c r="H268" s="253">
        <f aca="true" t="shared" si="28" ref="H268:J269">H269</f>
        <v>0</v>
      </c>
      <c r="I268" s="253">
        <f t="shared" si="28"/>
        <v>0</v>
      </c>
      <c r="J268" s="253">
        <f t="shared" si="28"/>
        <v>0</v>
      </c>
    </row>
    <row r="269" spans="1:10" ht="30" customHeight="1" hidden="1">
      <c r="A269" s="43"/>
      <c r="B269" s="284" t="s">
        <v>65</v>
      </c>
      <c r="C269" s="31"/>
      <c r="D269" s="31" t="s">
        <v>17</v>
      </c>
      <c r="E269" s="30" t="s">
        <v>150</v>
      </c>
      <c r="F269" s="31" t="s">
        <v>364</v>
      </c>
      <c r="G269" s="30" t="s">
        <v>70</v>
      </c>
      <c r="H269" s="59">
        <f t="shared" si="28"/>
        <v>0</v>
      </c>
      <c r="I269" s="59">
        <f t="shared" si="28"/>
        <v>0</v>
      </c>
      <c r="J269" s="59">
        <f t="shared" si="28"/>
        <v>0</v>
      </c>
    </row>
    <row r="270" spans="1:10" ht="15" customHeight="1" hidden="1">
      <c r="A270" s="43"/>
      <c r="B270" s="284" t="s">
        <v>66</v>
      </c>
      <c r="C270" s="31"/>
      <c r="D270" s="31" t="s">
        <v>17</v>
      </c>
      <c r="E270" s="30" t="s">
        <v>150</v>
      </c>
      <c r="F270" s="31" t="s">
        <v>364</v>
      </c>
      <c r="G270" s="30" t="s">
        <v>67</v>
      </c>
      <c r="H270" s="59">
        <v>0</v>
      </c>
      <c r="I270" s="59">
        <v>0</v>
      </c>
      <c r="J270" s="59">
        <v>0</v>
      </c>
    </row>
    <row r="271" spans="1:10" ht="45" customHeight="1" hidden="1">
      <c r="A271" s="254"/>
      <c r="B271" s="302" t="s">
        <v>366</v>
      </c>
      <c r="C271" s="252"/>
      <c r="D271" s="252" t="s">
        <v>17</v>
      </c>
      <c r="E271" s="251" t="s">
        <v>150</v>
      </c>
      <c r="F271" s="252" t="s">
        <v>365</v>
      </c>
      <c r="G271" s="251"/>
      <c r="H271" s="253">
        <f aca="true" t="shared" si="29" ref="H271:J272">H272</f>
        <v>0</v>
      </c>
      <c r="I271" s="253">
        <f t="shared" si="29"/>
        <v>0</v>
      </c>
      <c r="J271" s="253">
        <f t="shared" si="29"/>
        <v>0</v>
      </c>
    </row>
    <row r="272" spans="1:10" ht="30" customHeight="1" hidden="1">
      <c r="A272" s="43"/>
      <c r="B272" s="289" t="s">
        <v>57</v>
      </c>
      <c r="C272" s="31"/>
      <c r="D272" s="31" t="s">
        <v>17</v>
      </c>
      <c r="E272" s="30" t="s">
        <v>150</v>
      </c>
      <c r="F272" s="31" t="s">
        <v>365</v>
      </c>
      <c r="G272" s="30" t="s">
        <v>76</v>
      </c>
      <c r="H272" s="59">
        <f t="shared" si="29"/>
        <v>0</v>
      </c>
      <c r="I272" s="59">
        <f t="shared" si="29"/>
        <v>0</v>
      </c>
      <c r="J272" s="59">
        <f t="shared" si="29"/>
        <v>0</v>
      </c>
    </row>
    <row r="273" spans="1:10" ht="30" customHeight="1" hidden="1">
      <c r="A273" s="43"/>
      <c r="B273" s="282" t="s">
        <v>58</v>
      </c>
      <c r="C273" s="31"/>
      <c r="D273" s="31" t="s">
        <v>17</v>
      </c>
      <c r="E273" s="30" t="s">
        <v>150</v>
      </c>
      <c r="F273" s="31" t="s">
        <v>365</v>
      </c>
      <c r="G273" s="30" t="s">
        <v>59</v>
      </c>
      <c r="H273" s="59">
        <v>0</v>
      </c>
      <c r="I273" s="59">
        <v>0</v>
      </c>
      <c r="J273" s="59">
        <v>0</v>
      </c>
    </row>
    <row r="274" spans="1:10" ht="30" customHeight="1">
      <c r="A274" s="246"/>
      <c r="B274" s="331" t="s">
        <v>381</v>
      </c>
      <c r="C274" s="146"/>
      <c r="D274" s="146" t="s">
        <v>17</v>
      </c>
      <c r="E274" s="147" t="s">
        <v>150</v>
      </c>
      <c r="F274" s="146" t="s">
        <v>386</v>
      </c>
      <c r="G274" s="147"/>
      <c r="H274" s="247">
        <f aca="true" t="shared" si="30" ref="H274:J277">H275</f>
        <v>1300</v>
      </c>
      <c r="I274" s="247">
        <f t="shared" si="30"/>
        <v>100</v>
      </c>
      <c r="J274" s="247">
        <f t="shared" si="30"/>
        <v>100</v>
      </c>
    </row>
    <row r="275" spans="1:10" ht="15" customHeight="1">
      <c r="A275" s="226"/>
      <c r="B275" s="329" t="s">
        <v>382</v>
      </c>
      <c r="C275" s="228"/>
      <c r="D275" s="228" t="s">
        <v>17</v>
      </c>
      <c r="E275" s="231" t="s">
        <v>150</v>
      </c>
      <c r="F275" s="228" t="s">
        <v>385</v>
      </c>
      <c r="G275" s="231" t="s">
        <v>37</v>
      </c>
      <c r="H275" s="236">
        <f t="shared" si="30"/>
        <v>1300</v>
      </c>
      <c r="I275" s="236">
        <f t="shared" si="30"/>
        <v>100</v>
      </c>
      <c r="J275" s="236">
        <f t="shared" si="30"/>
        <v>100</v>
      </c>
    </row>
    <row r="276" spans="1:10" ht="30" customHeight="1">
      <c r="A276" s="254"/>
      <c r="B276" s="302" t="s">
        <v>387</v>
      </c>
      <c r="C276" s="252"/>
      <c r="D276" s="252" t="s">
        <v>17</v>
      </c>
      <c r="E276" s="251" t="s">
        <v>150</v>
      </c>
      <c r="F276" s="252" t="s">
        <v>384</v>
      </c>
      <c r="G276" s="251"/>
      <c r="H276" s="257">
        <f>H277+H279</f>
        <v>1300</v>
      </c>
      <c r="I276" s="257">
        <f t="shared" si="30"/>
        <v>100</v>
      </c>
      <c r="J276" s="257">
        <f t="shared" si="30"/>
        <v>100</v>
      </c>
    </row>
    <row r="277" spans="1:10" ht="30" customHeight="1">
      <c r="A277" s="43"/>
      <c r="B277" s="282" t="s">
        <v>57</v>
      </c>
      <c r="C277" s="31"/>
      <c r="D277" s="31" t="s">
        <v>17</v>
      </c>
      <c r="E277" s="30" t="s">
        <v>150</v>
      </c>
      <c r="F277" s="31" t="s">
        <v>384</v>
      </c>
      <c r="G277" s="30" t="s">
        <v>76</v>
      </c>
      <c r="H277" s="60">
        <f t="shared" si="30"/>
        <v>400</v>
      </c>
      <c r="I277" s="60">
        <f t="shared" si="30"/>
        <v>100</v>
      </c>
      <c r="J277" s="60">
        <f t="shared" si="30"/>
        <v>100</v>
      </c>
    </row>
    <row r="278" spans="1:10" ht="30" customHeight="1">
      <c r="A278" s="43"/>
      <c r="B278" s="287" t="s">
        <v>58</v>
      </c>
      <c r="C278" s="31"/>
      <c r="D278" s="31" t="s">
        <v>17</v>
      </c>
      <c r="E278" s="30" t="s">
        <v>150</v>
      </c>
      <c r="F278" s="31" t="s">
        <v>384</v>
      </c>
      <c r="G278" s="30" t="s">
        <v>59</v>
      </c>
      <c r="H278" s="350">
        <f>100+100+100+100</f>
        <v>400</v>
      </c>
      <c r="I278" s="350">
        <v>100</v>
      </c>
      <c r="J278" s="350">
        <v>100</v>
      </c>
    </row>
    <row r="279" spans="1:10" ht="30" customHeight="1">
      <c r="A279" s="43"/>
      <c r="B279" s="284" t="s">
        <v>65</v>
      </c>
      <c r="C279" s="31"/>
      <c r="D279" s="31" t="s">
        <v>17</v>
      </c>
      <c r="E279" s="30" t="s">
        <v>150</v>
      </c>
      <c r="F279" s="31" t="s">
        <v>384</v>
      </c>
      <c r="G279" s="30" t="s">
        <v>70</v>
      </c>
      <c r="H279" s="350">
        <f>H280</f>
        <v>900</v>
      </c>
      <c r="I279" s="350">
        <f>I280</f>
        <v>0</v>
      </c>
      <c r="J279" s="350">
        <f>J280</f>
        <v>0</v>
      </c>
    </row>
    <row r="280" spans="1:10" ht="15" customHeight="1">
      <c r="A280" s="43"/>
      <c r="B280" s="284" t="s">
        <v>66</v>
      </c>
      <c r="C280" s="31"/>
      <c r="D280" s="31" t="s">
        <v>17</v>
      </c>
      <c r="E280" s="30" t="s">
        <v>150</v>
      </c>
      <c r="F280" s="31" t="s">
        <v>384</v>
      </c>
      <c r="G280" s="30" t="s">
        <v>67</v>
      </c>
      <c r="H280" s="350">
        <v>900</v>
      </c>
      <c r="I280" s="350">
        <v>0</v>
      </c>
      <c r="J280" s="350">
        <v>0</v>
      </c>
    </row>
    <row r="281" spans="1:10" ht="45" customHeight="1" hidden="1">
      <c r="A281" s="212"/>
      <c r="B281" s="326" t="s">
        <v>519</v>
      </c>
      <c r="C281" s="199"/>
      <c r="D281" s="199" t="s">
        <v>17</v>
      </c>
      <c r="E281" s="206" t="s">
        <v>150</v>
      </c>
      <c r="F281" s="199" t="s">
        <v>194</v>
      </c>
      <c r="G281" s="206" t="s">
        <v>37</v>
      </c>
      <c r="H281" s="200">
        <f aca="true" t="shared" si="31" ref="H281:J282">H282</f>
        <v>0</v>
      </c>
      <c r="I281" s="200">
        <f t="shared" si="31"/>
        <v>0</v>
      </c>
      <c r="J281" s="200">
        <f t="shared" si="31"/>
        <v>0</v>
      </c>
    </row>
    <row r="282" spans="1:11" ht="15" customHeight="1" hidden="1">
      <c r="A282" s="226"/>
      <c r="B282" s="329" t="s">
        <v>195</v>
      </c>
      <c r="C282" s="228"/>
      <c r="D282" s="228" t="s">
        <v>17</v>
      </c>
      <c r="E282" s="231" t="s">
        <v>150</v>
      </c>
      <c r="F282" s="228" t="s">
        <v>196</v>
      </c>
      <c r="G282" s="231" t="s">
        <v>37</v>
      </c>
      <c r="H282" s="229">
        <f t="shared" si="31"/>
        <v>0</v>
      </c>
      <c r="I282" s="229">
        <f t="shared" si="31"/>
        <v>0</v>
      </c>
      <c r="J282" s="229">
        <f t="shared" si="31"/>
        <v>0</v>
      </c>
      <c r="K282" s="68"/>
    </row>
    <row r="283" spans="1:10" ht="30" customHeight="1" hidden="1">
      <c r="A283" s="249"/>
      <c r="B283" s="302" t="s">
        <v>197</v>
      </c>
      <c r="C283" s="252"/>
      <c r="D283" s="252" t="s">
        <v>17</v>
      </c>
      <c r="E283" s="251" t="s">
        <v>150</v>
      </c>
      <c r="F283" s="258" t="s">
        <v>198</v>
      </c>
      <c r="G283" s="251"/>
      <c r="H283" s="257">
        <f>H285+H287</f>
        <v>0</v>
      </c>
      <c r="I283" s="257">
        <f>I285+I287</f>
        <v>0</v>
      </c>
      <c r="J283" s="257">
        <f>J285+J287</f>
        <v>0</v>
      </c>
    </row>
    <row r="284" spans="1:10" ht="30" customHeight="1" hidden="1">
      <c r="A284" s="28"/>
      <c r="B284" s="332" t="s">
        <v>57</v>
      </c>
      <c r="C284" s="31"/>
      <c r="D284" s="31" t="s">
        <v>17</v>
      </c>
      <c r="E284" s="30" t="s">
        <v>150</v>
      </c>
      <c r="F284" s="33" t="s">
        <v>198</v>
      </c>
      <c r="G284" s="30" t="s">
        <v>76</v>
      </c>
      <c r="H284" s="60">
        <f>H285</f>
        <v>0</v>
      </c>
      <c r="I284" s="60">
        <f>I285</f>
        <v>0</v>
      </c>
      <c r="J284" s="60">
        <f>J285</f>
        <v>0</v>
      </c>
    </row>
    <row r="285" spans="1:10" ht="30" customHeight="1" hidden="1">
      <c r="A285" s="28"/>
      <c r="B285" s="282" t="s">
        <v>58</v>
      </c>
      <c r="C285" s="31"/>
      <c r="D285" s="31" t="s">
        <v>17</v>
      </c>
      <c r="E285" s="30" t="s">
        <v>150</v>
      </c>
      <c r="F285" s="33" t="s">
        <v>198</v>
      </c>
      <c r="G285" s="30" t="s">
        <v>59</v>
      </c>
      <c r="H285" s="60">
        <v>0</v>
      </c>
      <c r="I285" s="60">
        <v>0</v>
      </c>
      <c r="J285" s="60">
        <v>0</v>
      </c>
    </row>
    <row r="286" spans="1:10" ht="15" customHeight="1" hidden="1">
      <c r="A286" s="28"/>
      <c r="B286" s="282" t="s">
        <v>97</v>
      </c>
      <c r="C286" s="31"/>
      <c r="D286" s="31" t="s">
        <v>17</v>
      </c>
      <c r="E286" s="30" t="s">
        <v>150</v>
      </c>
      <c r="F286" s="33" t="s">
        <v>198</v>
      </c>
      <c r="G286" s="30" t="s">
        <v>98</v>
      </c>
      <c r="H286" s="60">
        <f>H287</f>
        <v>0</v>
      </c>
      <c r="I286" s="60">
        <f>I287</f>
        <v>0</v>
      </c>
      <c r="J286" s="60">
        <f>J287</f>
        <v>0</v>
      </c>
    </row>
    <row r="287" spans="1:10" ht="15" customHeight="1" hidden="1">
      <c r="A287" s="28"/>
      <c r="B287" s="282" t="s">
        <v>249</v>
      </c>
      <c r="C287" s="31"/>
      <c r="D287" s="31" t="s">
        <v>17</v>
      </c>
      <c r="E287" s="30" t="s">
        <v>150</v>
      </c>
      <c r="F287" s="33" t="s">
        <v>198</v>
      </c>
      <c r="G287" s="30" t="s">
        <v>250</v>
      </c>
      <c r="H287" s="60">
        <v>0</v>
      </c>
      <c r="I287" s="60">
        <v>0</v>
      </c>
      <c r="J287" s="60">
        <v>0</v>
      </c>
    </row>
    <row r="288" spans="1:10" ht="45" customHeight="1">
      <c r="A288" s="202"/>
      <c r="B288" s="323" t="s">
        <v>449</v>
      </c>
      <c r="C288" s="213"/>
      <c r="D288" s="213" t="s">
        <v>17</v>
      </c>
      <c r="E288" s="203" t="s">
        <v>150</v>
      </c>
      <c r="F288" s="203" t="s">
        <v>257</v>
      </c>
      <c r="G288" s="194"/>
      <c r="H288" s="196">
        <f aca="true" t="shared" si="32" ref="H288:J290">H289</f>
        <v>1050</v>
      </c>
      <c r="I288" s="196">
        <f t="shared" si="32"/>
        <v>1050</v>
      </c>
      <c r="J288" s="196">
        <f t="shared" si="32"/>
        <v>1050</v>
      </c>
    </row>
    <row r="289" spans="1:10" ht="15" customHeight="1">
      <c r="A289" s="28"/>
      <c r="B289" s="282" t="s">
        <v>209</v>
      </c>
      <c r="C289" s="34"/>
      <c r="D289" s="31" t="s">
        <v>17</v>
      </c>
      <c r="E289" s="30" t="s">
        <v>150</v>
      </c>
      <c r="F289" s="34" t="s">
        <v>258</v>
      </c>
      <c r="G289" s="26"/>
      <c r="H289" s="59">
        <f t="shared" si="32"/>
        <v>1050</v>
      </c>
      <c r="I289" s="59">
        <f t="shared" si="32"/>
        <v>1050</v>
      </c>
      <c r="J289" s="59">
        <f t="shared" si="32"/>
        <v>1050</v>
      </c>
    </row>
    <row r="290" spans="1:10" ht="15" customHeight="1">
      <c r="A290" s="28"/>
      <c r="B290" s="282" t="s">
        <v>209</v>
      </c>
      <c r="C290" s="34"/>
      <c r="D290" s="31" t="s">
        <v>17</v>
      </c>
      <c r="E290" s="30" t="s">
        <v>150</v>
      </c>
      <c r="F290" s="34" t="s">
        <v>259</v>
      </c>
      <c r="G290" s="26"/>
      <c r="H290" s="59">
        <f t="shared" si="32"/>
        <v>1050</v>
      </c>
      <c r="I290" s="59">
        <f t="shared" si="32"/>
        <v>1050</v>
      </c>
      <c r="J290" s="59">
        <f t="shared" si="32"/>
        <v>1050</v>
      </c>
    </row>
    <row r="291" spans="1:10" ht="45" customHeight="1">
      <c r="A291" s="249"/>
      <c r="B291" s="302" t="s">
        <v>277</v>
      </c>
      <c r="C291" s="252"/>
      <c r="D291" s="252" t="s">
        <v>17</v>
      </c>
      <c r="E291" s="251" t="s">
        <v>150</v>
      </c>
      <c r="F291" s="252" t="s">
        <v>276</v>
      </c>
      <c r="G291" s="251"/>
      <c r="H291" s="253">
        <f>H292+H294</f>
        <v>1050</v>
      </c>
      <c r="I291" s="253">
        <f>I292+I294</f>
        <v>1050</v>
      </c>
      <c r="J291" s="253">
        <f>J292+J294</f>
        <v>1050</v>
      </c>
    </row>
    <row r="292" spans="1:10" ht="30" customHeight="1">
      <c r="A292" s="28"/>
      <c r="B292" s="332" t="s">
        <v>57</v>
      </c>
      <c r="C292" s="31"/>
      <c r="D292" s="31" t="s">
        <v>17</v>
      </c>
      <c r="E292" s="30" t="s">
        <v>150</v>
      </c>
      <c r="F292" s="31" t="s">
        <v>276</v>
      </c>
      <c r="G292" s="30" t="s">
        <v>76</v>
      </c>
      <c r="H292" s="59">
        <f>H293</f>
        <v>1050</v>
      </c>
      <c r="I292" s="59">
        <f>I293</f>
        <v>1050</v>
      </c>
      <c r="J292" s="59">
        <f>J293</f>
        <v>1050</v>
      </c>
    </row>
    <row r="293" spans="1:10" ht="30" customHeight="1">
      <c r="A293" s="28"/>
      <c r="B293" s="282" t="s">
        <v>58</v>
      </c>
      <c r="C293" s="31"/>
      <c r="D293" s="31" t="s">
        <v>17</v>
      </c>
      <c r="E293" s="30" t="s">
        <v>150</v>
      </c>
      <c r="F293" s="31" t="s">
        <v>276</v>
      </c>
      <c r="G293" s="34" t="s">
        <v>59</v>
      </c>
      <c r="H293" s="60">
        <f>500+550</f>
        <v>1050</v>
      </c>
      <c r="I293" s="60">
        <v>1050</v>
      </c>
      <c r="J293" s="60">
        <v>1050</v>
      </c>
    </row>
    <row r="294" spans="1:10" ht="15" customHeight="1" hidden="1">
      <c r="A294" s="28"/>
      <c r="B294" s="284" t="s">
        <v>97</v>
      </c>
      <c r="C294" s="31"/>
      <c r="D294" s="31" t="s">
        <v>17</v>
      </c>
      <c r="E294" s="30" t="s">
        <v>150</v>
      </c>
      <c r="F294" s="31" t="s">
        <v>276</v>
      </c>
      <c r="G294" s="34" t="s">
        <v>98</v>
      </c>
      <c r="H294" s="60">
        <f>H295</f>
        <v>0</v>
      </c>
      <c r="I294" s="60">
        <f>I295</f>
        <v>0</v>
      </c>
      <c r="J294" s="60">
        <f>J295</f>
        <v>0</v>
      </c>
    </row>
    <row r="295" spans="1:10" ht="15" customHeight="1" hidden="1">
      <c r="A295" s="28"/>
      <c r="B295" s="282" t="s">
        <v>249</v>
      </c>
      <c r="C295" s="31"/>
      <c r="D295" s="31" t="s">
        <v>17</v>
      </c>
      <c r="E295" s="30" t="s">
        <v>150</v>
      </c>
      <c r="F295" s="31" t="s">
        <v>276</v>
      </c>
      <c r="G295" s="34" t="s">
        <v>250</v>
      </c>
      <c r="H295" s="60">
        <v>0</v>
      </c>
      <c r="I295" s="60">
        <v>0</v>
      </c>
      <c r="J295" s="60">
        <v>0</v>
      </c>
    </row>
    <row r="296" spans="1:10" s="5" customFormat="1" ht="15" customHeight="1">
      <c r="A296" s="22"/>
      <c r="B296" s="318" t="s">
        <v>140</v>
      </c>
      <c r="C296" s="24"/>
      <c r="D296" s="24" t="s">
        <v>17</v>
      </c>
      <c r="E296" s="23" t="s">
        <v>141</v>
      </c>
      <c r="F296" s="24"/>
      <c r="G296" s="23"/>
      <c r="H296" s="57">
        <f>H297+H305+H310+H315+H324+H332+H337+H351+H359+H377</f>
        <v>33577.69066000001</v>
      </c>
      <c r="I296" s="57">
        <f>I297+I305+I310+I315+I324+I332+I337+I351+I359+I377</f>
        <v>20443.7</v>
      </c>
      <c r="J296" s="57">
        <f>J297+J305+J310+J315+J324+J332+J337+J351+J359+J377</f>
        <v>19540.9</v>
      </c>
    </row>
    <row r="297" spans="1:10" s="5" customFormat="1" ht="60" customHeight="1">
      <c r="A297" s="197"/>
      <c r="B297" s="326" t="s">
        <v>539</v>
      </c>
      <c r="C297" s="199"/>
      <c r="D297" s="199" t="s">
        <v>17</v>
      </c>
      <c r="E297" s="206" t="s">
        <v>141</v>
      </c>
      <c r="F297" s="199" t="s">
        <v>120</v>
      </c>
      <c r="G297" s="206" t="s">
        <v>37</v>
      </c>
      <c r="H297" s="200">
        <f>H298</f>
        <v>316.578</v>
      </c>
      <c r="I297" s="200">
        <f>I298</f>
        <v>0</v>
      </c>
      <c r="J297" s="200">
        <f>J298</f>
        <v>0</v>
      </c>
    </row>
    <row r="298" spans="1:10" s="5" customFormat="1" ht="30" customHeight="1">
      <c r="A298" s="226"/>
      <c r="B298" s="329" t="s">
        <v>540</v>
      </c>
      <c r="C298" s="228"/>
      <c r="D298" s="228" t="s">
        <v>17</v>
      </c>
      <c r="E298" s="231" t="s">
        <v>141</v>
      </c>
      <c r="F298" s="228" t="s">
        <v>121</v>
      </c>
      <c r="G298" s="231" t="s">
        <v>37</v>
      </c>
      <c r="H298" s="229">
        <f>H299+H302</f>
        <v>316.578</v>
      </c>
      <c r="I298" s="229">
        <f>I299+I302</f>
        <v>0</v>
      </c>
      <c r="J298" s="229">
        <f>J299+J302</f>
        <v>0</v>
      </c>
    </row>
    <row r="299" spans="1:10" s="5" customFormat="1" ht="15" customHeight="1">
      <c r="A299" s="254"/>
      <c r="B299" s="306" t="s">
        <v>284</v>
      </c>
      <c r="C299" s="252"/>
      <c r="D299" s="252" t="s">
        <v>17</v>
      </c>
      <c r="E299" s="251" t="s">
        <v>141</v>
      </c>
      <c r="F299" s="252" t="s">
        <v>755</v>
      </c>
      <c r="G299" s="251"/>
      <c r="H299" s="257">
        <f>H301</f>
        <v>50</v>
      </c>
      <c r="I299" s="257">
        <f>I301</f>
        <v>0</v>
      </c>
      <c r="J299" s="257">
        <f>J301</f>
        <v>0</v>
      </c>
    </row>
    <row r="300" spans="1:10" s="5" customFormat="1" ht="30" customHeight="1">
      <c r="A300" s="42"/>
      <c r="B300" s="287" t="s">
        <v>57</v>
      </c>
      <c r="C300" s="31"/>
      <c r="D300" s="31" t="s">
        <v>17</v>
      </c>
      <c r="E300" s="30" t="s">
        <v>141</v>
      </c>
      <c r="F300" s="33" t="s">
        <v>755</v>
      </c>
      <c r="G300" s="30" t="s">
        <v>76</v>
      </c>
      <c r="H300" s="60">
        <f>H301</f>
        <v>50</v>
      </c>
      <c r="I300" s="60">
        <f>I301</f>
        <v>0</v>
      </c>
      <c r="J300" s="60">
        <f>J301</f>
        <v>0</v>
      </c>
    </row>
    <row r="301" spans="1:10" s="5" customFormat="1" ht="30" customHeight="1">
      <c r="A301" s="42"/>
      <c r="B301" s="282" t="s">
        <v>58</v>
      </c>
      <c r="C301" s="31"/>
      <c r="D301" s="31" t="s">
        <v>17</v>
      </c>
      <c r="E301" s="30" t="s">
        <v>141</v>
      </c>
      <c r="F301" s="33" t="s">
        <v>755</v>
      </c>
      <c r="G301" s="30" t="s">
        <v>59</v>
      </c>
      <c r="H301" s="60">
        <v>50</v>
      </c>
      <c r="I301" s="60">
        <v>0</v>
      </c>
      <c r="J301" s="60">
        <v>0</v>
      </c>
    </row>
    <row r="302" spans="1:10" s="5" customFormat="1" ht="30" customHeight="1">
      <c r="A302" s="254"/>
      <c r="B302" s="306" t="s">
        <v>362</v>
      </c>
      <c r="C302" s="252"/>
      <c r="D302" s="252" t="s">
        <v>17</v>
      </c>
      <c r="E302" s="251" t="s">
        <v>141</v>
      </c>
      <c r="F302" s="252" t="s">
        <v>541</v>
      </c>
      <c r="G302" s="251"/>
      <c r="H302" s="257">
        <f>H304</f>
        <v>266.578</v>
      </c>
      <c r="I302" s="257">
        <f>I304</f>
        <v>0</v>
      </c>
      <c r="J302" s="257">
        <f>J304</f>
        <v>0</v>
      </c>
    </row>
    <row r="303" spans="1:10" s="5" customFormat="1" ht="30" customHeight="1">
      <c r="A303" s="42"/>
      <c r="B303" s="287" t="s">
        <v>57</v>
      </c>
      <c r="C303" s="31"/>
      <c r="D303" s="31" t="s">
        <v>17</v>
      </c>
      <c r="E303" s="30" t="s">
        <v>141</v>
      </c>
      <c r="F303" s="33" t="s">
        <v>541</v>
      </c>
      <c r="G303" s="30" t="s">
        <v>76</v>
      </c>
      <c r="H303" s="60">
        <f>H304</f>
        <v>266.578</v>
      </c>
      <c r="I303" s="60">
        <f>I304</f>
        <v>0</v>
      </c>
      <c r="J303" s="60">
        <f>J304</f>
        <v>0</v>
      </c>
    </row>
    <row r="304" spans="1:10" s="5" customFormat="1" ht="30" customHeight="1">
      <c r="A304" s="42"/>
      <c r="B304" s="282" t="s">
        <v>58</v>
      </c>
      <c r="C304" s="31"/>
      <c r="D304" s="31" t="s">
        <v>17</v>
      </c>
      <c r="E304" s="30" t="s">
        <v>141</v>
      </c>
      <c r="F304" s="33" t="s">
        <v>541</v>
      </c>
      <c r="G304" s="30" t="s">
        <v>59</v>
      </c>
      <c r="H304" s="60">
        <f>16.578+250</f>
        <v>266.578</v>
      </c>
      <c r="I304" s="60">
        <v>0</v>
      </c>
      <c r="J304" s="60">
        <v>0</v>
      </c>
    </row>
    <row r="305" spans="1:10" s="5" customFormat="1" ht="45" customHeight="1">
      <c r="A305" s="208"/>
      <c r="B305" s="320" t="s">
        <v>414</v>
      </c>
      <c r="C305" s="206"/>
      <c r="D305" s="206" t="s">
        <v>17</v>
      </c>
      <c r="E305" s="206" t="s">
        <v>141</v>
      </c>
      <c r="F305" s="206" t="s">
        <v>125</v>
      </c>
      <c r="G305" s="206"/>
      <c r="H305" s="200">
        <f aca="true" t="shared" si="33" ref="H305:J306">H306</f>
        <v>8100</v>
      </c>
      <c r="I305" s="200">
        <f t="shared" si="33"/>
        <v>0</v>
      </c>
      <c r="J305" s="200">
        <f t="shared" si="33"/>
        <v>0</v>
      </c>
    </row>
    <row r="306" spans="1:10" s="5" customFormat="1" ht="75" customHeight="1">
      <c r="A306" s="235"/>
      <c r="B306" s="321" t="s">
        <v>126</v>
      </c>
      <c r="C306" s="231"/>
      <c r="D306" s="231" t="s">
        <v>17</v>
      </c>
      <c r="E306" s="231" t="s">
        <v>141</v>
      </c>
      <c r="F306" s="231" t="s">
        <v>127</v>
      </c>
      <c r="G306" s="231"/>
      <c r="H306" s="236">
        <f>H307</f>
        <v>8100</v>
      </c>
      <c r="I306" s="236">
        <f t="shared" si="33"/>
        <v>0</v>
      </c>
      <c r="J306" s="236">
        <f t="shared" si="33"/>
        <v>0</v>
      </c>
    </row>
    <row r="307" spans="1:10" s="5" customFormat="1" ht="30" customHeight="1">
      <c r="A307" s="249"/>
      <c r="B307" s="302" t="s">
        <v>128</v>
      </c>
      <c r="C307" s="251"/>
      <c r="D307" s="251" t="s">
        <v>17</v>
      </c>
      <c r="E307" s="251" t="s">
        <v>141</v>
      </c>
      <c r="F307" s="251" t="s">
        <v>129</v>
      </c>
      <c r="G307" s="251"/>
      <c r="H307" s="257">
        <f>H308</f>
        <v>8100</v>
      </c>
      <c r="I307" s="257">
        <f>I308</f>
        <v>0</v>
      </c>
      <c r="J307" s="257">
        <f>J308</f>
        <v>0</v>
      </c>
    </row>
    <row r="308" spans="1:10" s="5" customFormat="1" ht="30" customHeight="1">
      <c r="A308" s="28"/>
      <c r="B308" s="282" t="s">
        <v>57</v>
      </c>
      <c r="C308" s="30"/>
      <c r="D308" s="30" t="s">
        <v>17</v>
      </c>
      <c r="E308" s="30" t="s">
        <v>141</v>
      </c>
      <c r="F308" s="30" t="s">
        <v>129</v>
      </c>
      <c r="G308" s="30" t="s">
        <v>76</v>
      </c>
      <c r="H308" s="60">
        <f>H309</f>
        <v>8100</v>
      </c>
      <c r="I308" s="60">
        <f>I309</f>
        <v>0</v>
      </c>
      <c r="J308" s="60">
        <f>J309</f>
        <v>0</v>
      </c>
    </row>
    <row r="309" spans="1:10" s="5" customFormat="1" ht="30" customHeight="1">
      <c r="A309" s="28"/>
      <c r="B309" s="282" t="s">
        <v>58</v>
      </c>
      <c r="C309" s="30"/>
      <c r="D309" s="30" t="s">
        <v>17</v>
      </c>
      <c r="E309" s="30" t="s">
        <v>141</v>
      </c>
      <c r="F309" s="30" t="s">
        <v>129</v>
      </c>
      <c r="G309" s="30" t="s">
        <v>59</v>
      </c>
      <c r="H309" s="60">
        <f>300+300+500+6200+500+200+100</f>
        <v>8100</v>
      </c>
      <c r="I309" s="60">
        <v>0</v>
      </c>
      <c r="J309" s="60">
        <v>0</v>
      </c>
    </row>
    <row r="310" spans="1:10" s="6" customFormat="1" ht="75" customHeight="1">
      <c r="A310" s="197"/>
      <c r="B310" s="326" t="s">
        <v>518</v>
      </c>
      <c r="C310" s="199"/>
      <c r="D310" s="199" t="s">
        <v>17</v>
      </c>
      <c r="E310" s="206" t="s">
        <v>141</v>
      </c>
      <c r="F310" s="199" t="s">
        <v>136</v>
      </c>
      <c r="G310" s="206" t="s">
        <v>37</v>
      </c>
      <c r="H310" s="200">
        <f aca="true" t="shared" si="34" ref="H310:J311">H311</f>
        <v>100</v>
      </c>
      <c r="I310" s="200">
        <f t="shared" si="34"/>
        <v>800</v>
      </c>
      <c r="J310" s="200">
        <f t="shared" si="34"/>
        <v>800</v>
      </c>
    </row>
    <row r="311" spans="1:10" s="6" customFormat="1" ht="45" customHeight="1">
      <c r="A311" s="226"/>
      <c r="B311" s="329" t="s">
        <v>137</v>
      </c>
      <c r="C311" s="228"/>
      <c r="D311" s="228" t="s">
        <v>17</v>
      </c>
      <c r="E311" s="231" t="s">
        <v>141</v>
      </c>
      <c r="F311" s="228" t="s">
        <v>138</v>
      </c>
      <c r="G311" s="231" t="s">
        <v>37</v>
      </c>
      <c r="H311" s="229">
        <f t="shared" si="34"/>
        <v>100</v>
      </c>
      <c r="I311" s="229">
        <f t="shared" si="34"/>
        <v>800</v>
      </c>
      <c r="J311" s="229">
        <f t="shared" si="34"/>
        <v>800</v>
      </c>
    </row>
    <row r="312" spans="1:10" s="6" customFormat="1" ht="15" customHeight="1">
      <c r="A312" s="254"/>
      <c r="B312" s="306" t="s">
        <v>284</v>
      </c>
      <c r="C312" s="252"/>
      <c r="D312" s="252" t="s">
        <v>17</v>
      </c>
      <c r="E312" s="251" t="s">
        <v>141</v>
      </c>
      <c r="F312" s="252" t="s">
        <v>139</v>
      </c>
      <c r="G312" s="251"/>
      <c r="H312" s="257">
        <f>H314</f>
        <v>100</v>
      </c>
      <c r="I312" s="257">
        <f>I314</f>
        <v>800</v>
      </c>
      <c r="J312" s="257">
        <f>J314</f>
        <v>800</v>
      </c>
    </row>
    <row r="313" spans="1:10" s="6" customFormat="1" ht="30" customHeight="1">
      <c r="A313" s="42"/>
      <c r="B313" s="287" t="s">
        <v>57</v>
      </c>
      <c r="C313" s="31"/>
      <c r="D313" s="31" t="s">
        <v>17</v>
      </c>
      <c r="E313" s="30" t="s">
        <v>141</v>
      </c>
      <c r="F313" s="33" t="s">
        <v>139</v>
      </c>
      <c r="G313" s="30" t="s">
        <v>76</v>
      </c>
      <c r="H313" s="60">
        <f>H314</f>
        <v>100</v>
      </c>
      <c r="I313" s="60">
        <f>I314</f>
        <v>800</v>
      </c>
      <c r="J313" s="60">
        <f>J314</f>
        <v>800</v>
      </c>
    </row>
    <row r="314" spans="1:10" s="6" customFormat="1" ht="30" customHeight="1">
      <c r="A314" s="42"/>
      <c r="B314" s="282" t="s">
        <v>58</v>
      </c>
      <c r="C314" s="31"/>
      <c r="D314" s="31" t="s">
        <v>17</v>
      </c>
      <c r="E314" s="30" t="s">
        <v>141</v>
      </c>
      <c r="F314" s="33" t="s">
        <v>139</v>
      </c>
      <c r="G314" s="30" t="s">
        <v>59</v>
      </c>
      <c r="H314" s="60">
        <v>100</v>
      </c>
      <c r="I314" s="60">
        <f>100+600+100</f>
        <v>800</v>
      </c>
      <c r="J314" s="60">
        <f>100+600+100</f>
        <v>800</v>
      </c>
    </row>
    <row r="315" spans="1:10" ht="90" customHeight="1">
      <c r="A315" s="197"/>
      <c r="B315" s="326" t="s">
        <v>445</v>
      </c>
      <c r="C315" s="199"/>
      <c r="D315" s="199" t="s">
        <v>17</v>
      </c>
      <c r="E315" s="206" t="s">
        <v>141</v>
      </c>
      <c r="F315" s="199" t="s">
        <v>142</v>
      </c>
      <c r="G315" s="206" t="s">
        <v>37</v>
      </c>
      <c r="H315" s="200">
        <f aca="true" t="shared" si="35" ref="H315:J316">H316</f>
        <v>11900</v>
      </c>
      <c r="I315" s="200">
        <f t="shared" si="35"/>
        <v>11900</v>
      </c>
      <c r="J315" s="200">
        <f t="shared" si="35"/>
        <v>11900</v>
      </c>
    </row>
    <row r="316" spans="1:10" ht="45" customHeight="1">
      <c r="A316" s="244"/>
      <c r="B316" s="331" t="s">
        <v>162</v>
      </c>
      <c r="C316" s="146"/>
      <c r="D316" s="146" t="s">
        <v>17</v>
      </c>
      <c r="E316" s="147" t="s">
        <v>141</v>
      </c>
      <c r="F316" s="146" t="s">
        <v>163</v>
      </c>
      <c r="G316" s="147"/>
      <c r="H316" s="243">
        <f t="shared" si="35"/>
        <v>11900</v>
      </c>
      <c r="I316" s="243">
        <f t="shared" si="35"/>
        <v>11900</v>
      </c>
      <c r="J316" s="243">
        <f t="shared" si="35"/>
        <v>11900</v>
      </c>
    </row>
    <row r="317" spans="1:10" ht="30" customHeight="1">
      <c r="A317" s="226"/>
      <c r="B317" s="329" t="s">
        <v>164</v>
      </c>
      <c r="C317" s="228"/>
      <c r="D317" s="228" t="s">
        <v>17</v>
      </c>
      <c r="E317" s="231" t="s">
        <v>141</v>
      </c>
      <c r="F317" s="228" t="s">
        <v>165</v>
      </c>
      <c r="G317" s="231"/>
      <c r="H317" s="229">
        <f>H318+H321</f>
        <v>11900</v>
      </c>
      <c r="I317" s="229">
        <f>I318+I321</f>
        <v>11900</v>
      </c>
      <c r="J317" s="229">
        <f>J318+J321</f>
        <v>11900</v>
      </c>
    </row>
    <row r="318" spans="1:11" s="4" customFormat="1" ht="30" customHeight="1">
      <c r="A318" s="249"/>
      <c r="B318" s="306" t="s">
        <v>166</v>
      </c>
      <c r="C318" s="252"/>
      <c r="D318" s="252" t="s">
        <v>17</v>
      </c>
      <c r="E318" s="251" t="s">
        <v>141</v>
      </c>
      <c r="F318" s="252" t="s">
        <v>167</v>
      </c>
      <c r="G318" s="251"/>
      <c r="H318" s="257">
        <f>H320</f>
        <v>11900</v>
      </c>
      <c r="I318" s="257">
        <f>I320</f>
        <v>11900</v>
      </c>
      <c r="J318" s="257">
        <f>J320</f>
        <v>11900</v>
      </c>
      <c r="K318" s="71"/>
    </row>
    <row r="319" spans="1:11" s="4" customFormat="1" ht="30" customHeight="1">
      <c r="A319" s="28"/>
      <c r="B319" s="287" t="s">
        <v>57</v>
      </c>
      <c r="C319" s="31"/>
      <c r="D319" s="31" t="s">
        <v>17</v>
      </c>
      <c r="E319" s="30" t="s">
        <v>141</v>
      </c>
      <c r="F319" s="31" t="s">
        <v>167</v>
      </c>
      <c r="G319" s="30" t="s">
        <v>76</v>
      </c>
      <c r="H319" s="60">
        <f>H320</f>
        <v>11900</v>
      </c>
      <c r="I319" s="60">
        <f>I320</f>
        <v>11900</v>
      </c>
      <c r="J319" s="60">
        <f>J320</f>
        <v>11900</v>
      </c>
      <c r="K319" s="71"/>
    </row>
    <row r="320" spans="1:10" ht="30" customHeight="1">
      <c r="A320" s="28"/>
      <c r="B320" s="282" t="s">
        <v>58</v>
      </c>
      <c r="C320" s="31"/>
      <c r="D320" s="31" t="s">
        <v>17</v>
      </c>
      <c r="E320" s="30" t="s">
        <v>141</v>
      </c>
      <c r="F320" s="31" t="s">
        <v>167</v>
      </c>
      <c r="G320" s="30" t="s">
        <v>59</v>
      </c>
      <c r="H320" s="60">
        <f>10600+600+500+100+100</f>
        <v>11900</v>
      </c>
      <c r="I320" s="60">
        <f>10600+600+500+100+100</f>
        <v>11900</v>
      </c>
      <c r="J320" s="60">
        <f>10600+600+500+100+100</f>
        <v>11900</v>
      </c>
    </row>
    <row r="321" spans="1:10" ht="60" customHeight="1" hidden="1">
      <c r="A321" s="249"/>
      <c r="B321" s="312" t="s">
        <v>169</v>
      </c>
      <c r="C321" s="252"/>
      <c r="D321" s="252" t="s">
        <v>17</v>
      </c>
      <c r="E321" s="251" t="s">
        <v>141</v>
      </c>
      <c r="F321" s="252" t="s">
        <v>168</v>
      </c>
      <c r="G321" s="251"/>
      <c r="H321" s="257">
        <f>H323</f>
        <v>0</v>
      </c>
      <c r="I321" s="257">
        <f>I323</f>
        <v>0</v>
      </c>
      <c r="J321" s="257">
        <f>J323</f>
        <v>0</v>
      </c>
    </row>
    <row r="322" spans="1:10" ht="30" customHeight="1" hidden="1">
      <c r="A322" s="28"/>
      <c r="B322" s="298" t="s">
        <v>57</v>
      </c>
      <c r="C322" s="31"/>
      <c r="D322" s="31" t="s">
        <v>17</v>
      </c>
      <c r="E322" s="30" t="s">
        <v>141</v>
      </c>
      <c r="F322" s="31" t="s">
        <v>168</v>
      </c>
      <c r="G322" s="30" t="s">
        <v>76</v>
      </c>
      <c r="H322" s="60">
        <f>H323</f>
        <v>0</v>
      </c>
      <c r="I322" s="60">
        <f>I323</f>
        <v>0</v>
      </c>
      <c r="J322" s="60">
        <f>J323</f>
        <v>0</v>
      </c>
    </row>
    <row r="323" spans="1:10" ht="30" customHeight="1" hidden="1">
      <c r="A323" s="28"/>
      <c r="B323" s="282" t="s">
        <v>58</v>
      </c>
      <c r="C323" s="31"/>
      <c r="D323" s="31" t="s">
        <v>17</v>
      </c>
      <c r="E323" s="30" t="s">
        <v>141</v>
      </c>
      <c r="F323" s="31" t="s">
        <v>168</v>
      </c>
      <c r="G323" s="30" t="s">
        <v>59</v>
      </c>
      <c r="H323" s="60">
        <v>0</v>
      </c>
      <c r="I323" s="60">
        <v>0</v>
      </c>
      <c r="J323" s="60">
        <v>0</v>
      </c>
    </row>
    <row r="324" spans="1:10" ht="75" customHeight="1">
      <c r="A324" s="212"/>
      <c r="B324" s="320" t="s">
        <v>396</v>
      </c>
      <c r="C324" s="214"/>
      <c r="D324" s="199" t="s">
        <v>17</v>
      </c>
      <c r="E324" s="206" t="s">
        <v>141</v>
      </c>
      <c r="F324" s="199" t="s">
        <v>400</v>
      </c>
      <c r="G324" s="206"/>
      <c r="H324" s="215">
        <f>H325</f>
        <v>2141.46266</v>
      </c>
      <c r="I324" s="215">
        <f>I325</f>
        <v>190</v>
      </c>
      <c r="J324" s="215">
        <f>J325</f>
        <v>0</v>
      </c>
    </row>
    <row r="325" spans="1:10" ht="30" customHeight="1">
      <c r="A325" s="235"/>
      <c r="B325" s="321" t="s">
        <v>397</v>
      </c>
      <c r="C325" s="228"/>
      <c r="D325" s="228" t="s">
        <v>17</v>
      </c>
      <c r="E325" s="231" t="s">
        <v>141</v>
      </c>
      <c r="F325" s="228" t="s">
        <v>399</v>
      </c>
      <c r="G325" s="231"/>
      <c r="H325" s="236">
        <f>H326+H329</f>
        <v>2141.46266</v>
      </c>
      <c r="I325" s="236">
        <f>I326+I329</f>
        <v>190</v>
      </c>
      <c r="J325" s="236">
        <f>J326+J329</f>
        <v>0</v>
      </c>
    </row>
    <row r="326" spans="1:10" ht="15" customHeight="1">
      <c r="A326" s="249"/>
      <c r="B326" s="302" t="s">
        <v>284</v>
      </c>
      <c r="C326" s="252"/>
      <c r="D326" s="252" t="s">
        <v>17</v>
      </c>
      <c r="E326" s="251" t="s">
        <v>141</v>
      </c>
      <c r="F326" s="252" t="s">
        <v>757</v>
      </c>
      <c r="G326" s="251"/>
      <c r="H326" s="257">
        <f aca="true" t="shared" si="36" ref="H326:J327">H327</f>
        <v>150</v>
      </c>
      <c r="I326" s="257">
        <f t="shared" si="36"/>
        <v>0</v>
      </c>
      <c r="J326" s="257">
        <f t="shared" si="36"/>
        <v>0</v>
      </c>
    </row>
    <row r="327" spans="1:10" ht="30" customHeight="1">
      <c r="A327" s="28"/>
      <c r="B327" s="287" t="s">
        <v>57</v>
      </c>
      <c r="C327" s="31"/>
      <c r="D327" s="31" t="s">
        <v>17</v>
      </c>
      <c r="E327" s="30" t="s">
        <v>141</v>
      </c>
      <c r="F327" s="31" t="s">
        <v>757</v>
      </c>
      <c r="G327" s="30" t="s">
        <v>76</v>
      </c>
      <c r="H327" s="60">
        <f t="shared" si="36"/>
        <v>150</v>
      </c>
      <c r="I327" s="60">
        <f t="shared" si="36"/>
        <v>0</v>
      </c>
      <c r="J327" s="60">
        <f t="shared" si="36"/>
        <v>0</v>
      </c>
    </row>
    <row r="328" spans="1:10" ht="30" customHeight="1">
      <c r="A328" s="28"/>
      <c r="B328" s="282" t="s">
        <v>58</v>
      </c>
      <c r="C328" s="31"/>
      <c r="D328" s="31" t="s">
        <v>17</v>
      </c>
      <c r="E328" s="30" t="s">
        <v>141</v>
      </c>
      <c r="F328" s="31" t="s">
        <v>757</v>
      </c>
      <c r="G328" s="30" t="s">
        <v>59</v>
      </c>
      <c r="H328" s="60">
        <f>75+75</f>
        <v>150</v>
      </c>
      <c r="I328" s="60">
        <v>0</v>
      </c>
      <c r="J328" s="60">
        <v>0</v>
      </c>
    </row>
    <row r="329" spans="1:10" ht="75" customHeight="1">
      <c r="A329" s="249"/>
      <c r="B329" s="302" t="s">
        <v>466</v>
      </c>
      <c r="C329" s="252"/>
      <c r="D329" s="252" t="s">
        <v>17</v>
      </c>
      <c r="E329" s="251" t="s">
        <v>141</v>
      </c>
      <c r="F329" s="252" t="s">
        <v>398</v>
      </c>
      <c r="G329" s="251"/>
      <c r="H329" s="257">
        <f aca="true" t="shared" si="37" ref="H329:J330">H330</f>
        <v>1991.46266</v>
      </c>
      <c r="I329" s="257">
        <f t="shared" si="37"/>
        <v>190</v>
      </c>
      <c r="J329" s="257">
        <f t="shared" si="37"/>
        <v>0</v>
      </c>
    </row>
    <row r="330" spans="1:10" ht="30" customHeight="1">
      <c r="A330" s="28"/>
      <c r="B330" s="287" t="s">
        <v>57</v>
      </c>
      <c r="C330" s="31"/>
      <c r="D330" s="31" t="s">
        <v>17</v>
      </c>
      <c r="E330" s="30" t="s">
        <v>141</v>
      </c>
      <c r="F330" s="31" t="s">
        <v>398</v>
      </c>
      <c r="G330" s="30" t="s">
        <v>76</v>
      </c>
      <c r="H330" s="60">
        <f t="shared" si="37"/>
        <v>1991.46266</v>
      </c>
      <c r="I330" s="60">
        <f t="shared" si="37"/>
        <v>190</v>
      </c>
      <c r="J330" s="60">
        <f t="shared" si="37"/>
        <v>0</v>
      </c>
    </row>
    <row r="331" spans="1:10" ht="30" customHeight="1">
      <c r="A331" s="28"/>
      <c r="B331" s="282" t="s">
        <v>58</v>
      </c>
      <c r="C331" s="31"/>
      <c r="D331" s="31" t="s">
        <v>17</v>
      </c>
      <c r="E331" s="30" t="s">
        <v>141</v>
      </c>
      <c r="F331" s="31" t="s">
        <v>398</v>
      </c>
      <c r="G331" s="30" t="s">
        <v>59</v>
      </c>
      <c r="H331" s="60">
        <f>(570.9137+1124.49296)+(71.1146+140.06997)+84.87143</f>
        <v>1991.46266</v>
      </c>
      <c r="I331" s="60">
        <v>190</v>
      </c>
      <c r="J331" s="60">
        <v>0</v>
      </c>
    </row>
    <row r="332" spans="1:10" ht="60" customHeight="1" hidden="1">
      <c r="A332" s="212"/>
      <c r="B332" s="320" t="s">
        <v>520</v>
      </c>
      <c r="C332" s="206"/>
      <c r="D332" s="198" t="s">
        <v>17</v>
      </c>
      <c r="E332" s="216" t="s">
        <v>141</v>
      </c>
      <c r="F332" s="206" t="s">
        <v>170</v>
      </c>
      <c r="G332" s="206"/>
      <c r="H332" s="215">
        <f aca="true" t="shared" si="38" ref="H332:J335">H333</f>
        <v>0</v>
      </c>
      <c r="I332" s="215">
        <f t="shared" si="38"/>
        <v>0</v>
      </c>
      <c r="J332" s="215">
        <f t="shared" si="38"/>
        <v>0</v>
      </c>
    </row>
    <row r="333" spans="1:10" ht="30" customHeight="1" hidden="1">
      <c r="A333" s="235"/>
      <c r="B333" s="321" t="s">
        <v>471</v>
      </c>
      <c r="C333" s="234"/>
      <c r="D333" s="228" t="s">
        <v>17</v>
      </c>
      <c r="E333" s="231" t="s">
        <v>141</v>
      </c>
      <c r="F333" s="231" t="s">
        <v>171</v>
      </c>
      <c r="G333" s="231"/>
      <c r="H333" s="236">
        <f t="shared" si="38"/>
        <v>0</v>
      </c>
      <c r="I333" s="236">
        <f t="shared" si="38"/>
        <v>0</v>
      </c>
      <c r="J333" s="236">
        <f t="shared" si="38"/>
        <v>0</v>
      </c>
    </row>
    <row r="334" spans="1:10" ht="15" customHeight="1" hidden="1">
      <c r="A334" s="249"/>
      <c r="B334" s="302" t="s">
        <v>172</v>
      </c>
      <c r="C334" s="251"/>
      <c r="D334" s="252" t="s">
        <v>17</v>
      </c>
      <c r="E334" s="251" t="s">
        <v>141</v>
      </c>
      <c r="F334" s="251" t="s">
        <v>173</v>
      </c>
      <c r="G334" s="251"/>
      <c r="H334" s="257">
        <f t="shared" si="38"/>
        <v>0</v>
      </c>
      <c r="I334" s="257">
        <f t="shared" si="38"/>
        <v>0</v>
      </c>
      <c r="J334" s="257">
        <f t="shared" si="38"/>
        <v>0</v>
      </c>
    </row>
    <row r="335" spans="1:10" ht="30" customHeight="1" hidden="1">
      <c r="A335" s="28"/>
      <c r="B335" s="282" t="s">
        <v>57</v>
      </c>
      <c r="C335" s="30"/>
      <c r="D335" s="31" t="s">
        <v>17</v>
      </c>
      <c r="E335" s="30" t="s">
        <v>141</v>
      </c>
      <c r="F335" s="30" t="s">
        <v>173</v>
      </c>
      <c r="G335" s="30" t="s">
        <v>76</v>
      </c>
      <c r="H335" s="60">
        <f t="shared" si="38"/>
        <v>0</v>
      </c>
      <c r="I335" s="60">
        <f t="shared" si="38"/>
        <v>0</v>
      </c>
      <c r="J335" s="60">
        <f t="shared" si="38"/>
        <v>0</v>
      </c>
    </row>
    <row r="336" spans="1:10" ht="30" customHeight="1" hidden="1">
      <c r="A336" s="28"/>
      <c r="B336" s="282" t="s">
        <v>58</v>
      </c>
      <c r="C336" s="30"/>
      <c r="D336" s="31" t="s">
        <v>17</v>
      </c>
      <c r="E336" s="30" t="s">
        <v>141</v>
      </c>
      <c r="F336" s="30" t="s">
        <v>173</v>
      </c>
      <c r="G336" s="30" t="s">
        <v>59</v>
      </c>
      <c r="H336" s="60">
        <v>0</v>
      </c>
      <c r="I336" s="60">
        <v>0</v>
      </c>
      <c r="J336" s="60">
        <v>0</v>
      </c>
    </row>
    <row r="337" spans="1:10" ht="45" customHeight="1">
      <c r="A337" s="212"/>
      <c r="B337" s="326" t="s">
        <v>519</v>
      </c>
      <c r="C337" s="199"/>
      <c r="D337" s="199" t="s">
        <v>17</v>
      </c>
      <c r="E337" s="206" t="s">
        <v>141</v>
      </c>
      <c r="F337" s="199" t="s">
        <v>194</v>
      </c>
      <c r="G337" s="206" t="s">
        <v>37</v>
      </c>
      <c r="H337" s="200">
        <f>H338</f>
        <v>5723.2</v>
      </c>
      <c r="I337" s="200">
        <f>I338</f>
        <v>6200</v>
      </c>
      <c r="J337" s="200">
        <f>J338</f>
        <v>5648</v>
      </c>
    </row>
    <row r="338" spans="1:10" ht="15" customHeight="1">
      <c r="A338" s="226"/>
      <c r="B338" s="329" t="s">
        <v>195</v>
      </c>
      <c r="C338" s="228"/>
      <c r="D338" s="228" t="s">
        <v>17</v>
      </c>
      <c r="E338" s="231" t="s">
        <v>141</v>
      </c>
      <c r="F338" s="228" t="s">
        <v>196</v>
      </c>
      <c r="G338" s="231" t="s">
        <v>37</v>
      </c>
      <c r="H338" s="229">
        <f>H339+H342+H345+H348</f>
        <v>5723.2</v>
      </c>
      <c r="I338" s="229">
        <f>I339+I342+I345+I348</f>
        <v>6200</v>
      </c>
      <c r="J338" s="229">
        <f>J339+J342+J345+J348</f>
        <v>5648</v>
      </c>
    </row>
    <row r="339" spans="1:10" ht="15" customHeight="1">
      <c r="A339" s="249"/>
      <c r="B339" s="302" t="s">
        <v>284</v>
      </c>
      <c r="C339" s="252"/>
      <c r="D339" s="252" t="s">
        <v>17</v>
      </c>
      <c r="E339" s="251" t="s">
        <v>141</v>
      </c>
      <c r="F339" s="258" t="s">
        <v>370</v>
      </c>
      <c r="G339" s="251"/>
      <c r="H339" s="257">
        <f>H341</f>
        <v>4200</v>
      </c>
      <c r="I339" s="257">
        <f>I341</f>
        <v>4200</v>
      </c>
      <c r="J339" s="257">
        <f>J341</f>
        <v>4200</v>
      </c>
    </row>
    <row r="340" spans="1:10" ht="30" customHeight="1">
      <c r="A340" s="28"/>
      <c r="B340" s="332" t="s">
        <v>57</v>
      </c>
      <c r="C340" s="31"/>
      <c r="D340" s="31" t="s">
        <v>17</v>
      </c>
      <c r="E340" s="30" t="s">
        <v>141</v>
      </c>
      <c r="F340" s="33" t="s">
        <v>370</v>
      </c>
      <c r="G340" s="30" t="s">
        <v>76</v>
      </c>
      <c r="H340" s="60">
        <f>H341</f>
        <v>4200</v>
      </c>
      <c r="I340" s="60">
        <f>I341</f>
        <v>4200</v>
      </c>
      <c r="J340" s="60">
        <f>J341</f>
        <v>4200</v>
      </c>
    </row>
    <row r="341" spans="1:10" ht="30" customHeight="1">
      <c r="A341" s="28"/>
      <c r="B341" s="282" t="s">
        <v>58</v>
      </c>
      <c r="C341" s="31"/>
      <c r="D341" s="31" t="s">
        <v>17</v>
      </c>
      <c r="E341" s="30" t="s">
        <v>141</v>
      </c>
      <c r="F341" s="33" t="s">
        <v>370</v>
      </c>
      <c r="G341" s="30" t="s">
        <v>59</v>
      </c>
      <c r="H341" s="60">
        <f>600+3500+100</f>
        <v>4200</v>
      </c>
      <c r="I341" s="60">
        <f>600+3500+100</f>
        <v>4200</v>
      </c>
      <c r="J341" s="60">
        <f>600+3500+100</f>
        <v>4200</v>
      </c>
    </row>
    <row r="342" spans="1:10" ht="30" customHeight="1">
      <c r="A342" s="249"/>
      <c r="B342" s="302" t="s">
        <v>197</v>
      </c>
      <c r="C342" s="252"/>
      <c r="D342" s="252" t="s">
        <v>17</v>
      </c>
      <c r="E342" s="251" t="s">
        <v>141</v>
      </c>
      <c r="F342" s="258" t="s">
        <v>198</v>
      </c>
      <c r="G342" s="251"/>
      <c r="H342" s="257">
        <f aca="true" t="shared" si="39" ref="H342:J349">H343</f>
        <v>1400</v>
      </c>
      <c r="I342" s="257">
        <f t="shared" si="39"/>
        <v>1400</v>
      </c>
      <c r="J342" s="257">
        <f t="shared" si="39"/>
        <v>1400</v>
      </c>
    </row>
    <row r="343" spans="1:10" ht="30" customHeight="1">
      <c r="A343" s="28"/>
      <c r="B343" s="332" t="s">
        <v>57</v>
      </c>
      <c r="C343" s="31"/>
      <c r="D343" s="31" t="s">
        <v>17</v>
      </c>
      <c r="E343" s="30" t="s">
        <v>141</v>
      </c>
      <c r="F343" s="33" t="s">
        <v>198</v>
      </c>
      <c r="G343" s="30" t="s">
        <v>76</v>
      </c>
      <c r="H343" s="60">
        <f t="shared" si="39"/>
        <v>1400</v>
      </c>
      <c r="I343" s="60">
        <f t="shared" si="39"/>
        <v>1400</v>
      </c>
      <c r="J343" s="60">
        <f t="shared" si="39"/>
        <v>1400</v>
      </c>
    </row>
    <row r="344" spans="1:10" ht="30" customHeight="1">
      <c r="A344" s="28"/>
      <c r="B344" s="282" t="s">
        <v>58</v>
      </c>
      <c r="C344" s="31"/>
      <c r="D344" s="31" t="s">
        <v>17</v>
      </c>
      <c r="E344" s="30" t="s">
        <v>141</v>
      </c>
      <c r="F344" s="33" t="s">
        <v>198</v>
      </c>
      <c r="G344" s="30" t="s">
        <v>59</v>
      </c>
      <c r="H344" s="60">
        <f>1000+400</f>
        <v>1400</v>
      </c>
      <c r="I344" s="60">
        <f>1000+400</f>
        <v>1400</v>
      </c>
      <c r="J344" s="60">
        <f>1000+400</f>
        <v>1400</v>
      </c>
    </row>
    <row r="345" spans="1:10" ht="30" customHeight="1">
      <c r="A345" s="249"/>
      <c r="B345" s="302" t="s">
        <v>559</v>
      </c>
      <c r="C345" s="252"/>
      <c r="D345" s="252" t="s">
        <v>17</v>
      </c>
      <c r="E345" s="251" t="s">
        <v>141</v>
      </c>
      <c r="F345" s="258" t="s">
        <v>560</v>
      </c>
      <c r="G345" s="251"/>
      <c r="H345" s="257">
        <f t="shared" si="39"/>
        <v>0</v>
      </c>
      <c r="I345" s="257">
        <f t="shared" si="39"/>
        <v>600</v>
      </c>
      <c r="J345" s="257">
        <f t="shared" si="39"/>
        <v>48</v>
      </c>
    </row>
    <row r="346" spans="1:10" ht="30" customHeight="1">
      <c r="A346" s="28"/>
      <c r="B346" s="332" t="s">
        <v>57</v>
      </c>
      <c r="C346" s="31"/>
      <c r="D346" s="31" t="s">
        <v>17</v>
      </c>
      <c r="E346" s="30" t="s">
        <v>141</v>
      </c>
      <c r="F346" s="33" t="s">
        <v>560</v>
      </c>
      <c r="G346" s="30" t="s">
        <v>76</v>
      </c>
      <c r="H346" s="60">
        <f t="shared" si="39"/>
        <v>0</v>
      </c>
      <c r="I346" s="60">
        <f t="shared" si="39"/>
        <v>600</v>
      </c>
      <c r="J346" s="60">
        <f t="shared" si="39"/>
        <v>48</v>
      </c>
    </row>
    <row r="347" spans="1:10" ht="30" customHeight="1">
      <c r="A347" s="28"/>
      <c r="B347" s="282" t="s">
        <v>58</v>
      </c>
      <c r="C347" s="31"/>
      <c r="D347" s="31" t="s">
        <v>17</v>
      </c>
      <c r="E347" s="30" t="s">
        <v>141</v>
      </c>
      <c r="F347" s="33" t="s">
        <v>560</v>
      </c>
      <c r="G347" s="30" t="s">
        <v>59</v>
      </c>
      <c r="H347" s="60">
        <v>0</v>
      </c>
      <c r="I347" s="60">
        <f>552+48</f>
        <v>600</v>
      </c>
      <c r="J347" s="60">
        <f>48</f>
        <v>48</v>
      </c>
    </row>
    <row r="348" spans="1:10" ht="15" customHeight="1">
      <c r="A348" s="249"/>
      <c r="B348" s="302" t="s">
        <v>698</v>
      </c>
      <c r="C348" s="252"/>
      <c r="D348" s="252" t="s">
        <v>17</v>
      </c>
      <c r="E348" s="251" t="s">
        <v>141</v>
      </c>
      <c r="F348" s="258" t="s">
        <v>697</v>
      </c>
      <c r="G348" s="251"/>
      <c r="H348" s="257">
        <f t="shared" si="39"/>
        <v>123.2</v>
      </c>
      <c r="I348" s="257">
        <f t="shared" si="39"/>
        <v>0</v>
      </c>
      <c r="J348" s="257">
        <f t="shared" si="39"/>
        <v>0</v>
      </c>
    </row>
    <row r="349" spans="1:10" ht="30" customHeight="1">
      <c r="A349" s="28"/>
      <c r="B349" s="332" t="s">
        <v>57</v>
      </c>
      <c r="C349" s="31"/>
      <c r="D349" s="31" t="s">
        <v>17</v>
      </c>
      <c r="E349" s="30" t="s">
        <v>141</v>
      </c>
      <c r="F349" s="33" t="s">
        <v>697</v>
      </c>
      <c r="G349" s="30" t="s">
        <v>76</v>
      </c>
      <c r="H349" s="60">
        <f t="shared" si="39"/>
        <v>123.2</v>
      </c>
      <c r="I349" s="60">
        <f t="shared" si="39"/>
        <v>0</v>
      </c>
      <c r="J349" s="60">
        <f>J350</f>
        <v>0</v>
      </c>
    </row>
    <row r="350" spans="1:10" ht="30" customHeight="1">
      <c r="A350" s="28"/>
      <c r="B350" s="282" t="s">
        <v>58</v>
      </c>
      <c r="C350" s="31"/>
      <c r="D350" s="31" t="s">
        <v>17</v>
      </c>
      <c r="E350" s="30" t="s">
        <v>141</v>
      </c>
      <c r="F350" s="33" t="s">
        <v>697</v>
      </c>
      <c r="G350" s="30" t="s">
        <v>59</v>
      </c>
      <c r="H350" s="60">
        <v>123.2</v>
      </c>
      <c r="I350" s="60">
        <v>0</v>
      </c>
      <c r="J350" s="60">
        <v>0</v>
      </c>
    </row>
    <row r="351" spans="1:10" ht="60" customHeight="1">
      <c r="A351" s="212"/>
      <c r="B351" s="320" t="s">
        <v>749</v>
      </c>
      <c r="C351" s="206"/>
      <c r="D351" s="198" t="s">
        <v>17</v>
      </c>
      <c r="E351" s="216" t="s">
        <v>141</v>
      </c>
      <c r="F351" s="206" t="s">
        <v>751</v>
      </c>
      <c r="G351" s="206"/>
      <c r="H351" s="215">
        <f aca="true" t="shared" si="40" ref="H351:J357">H352</f>
        <v>66.45</v>
      </c>
      <c r="I351" s="215">
        <f t="shared" si="40"/>
        <v>63.7</v>
      </c>
      <c r="J351" s="215">
        <f t="shared" si="40"/>
        <v>60.9</v>
      </c>
    </row>
    <row r="352" spans="1:10" ht="45" customHeight="1">
      <c r="A352" s="235"/>
      <c r="B352" s="321" t="s">
        <v>754</v>
      </c>
      <c r="C352" s="234"/>
      <c r="D352" s="228" t="s">
        <v>17</v>
      </c>
      <c r="E352" s="231" t="s">
        <v>141</v>
      </c>
      <c r="F352" s="231" t="s">
        <v>752</v>
      </c>
      <c r="G352" s="231"/>
      <c r="H352" s="236">
        <f>H353+H356</f>
        <v>66.45</v>
      </c>
      <c r="I352" s="236">
        <f>I353+I356</f>
        <v>63.7</v>
      </c>
      <c r="J352" s="236">
        <f>J353+J356</f>
        <v>60.9</v>
      </c>
    </row>
    <row r="353" spans="1:10" ht="45" customHeight="1">
      <c r="A353" s="249"/>
      <c r="B353" s="302" t="s">
        <v>750</v>
      </c>
      <c r="C353" s="251"/>
      <c r="D353" s="252" t="s">
        <v>17</v>
      </c>
      <c r="E353" s="251" t="s">
        <v>141</v>
      </c>
      <c r="F353" s="251" t="s">
        <v>760</v>
      </c>
      <c r="G353" s="251"/>
      <c r="H353" s="257">
        <f t="shared" si="40"/>
        <v>50</v>
      </c>
      <c r="I353" s="257">
        <f t="shared" si="40"/>
        <v>50</v>
      </c>
      <c r="J353" s="257">
        <f t="shared" si="40"/>
        <v>50</v>
      </c>
    </row>
    <row r="354" spans="1:10" ht="30" customHeight="1">
      <c r="A354" s="28"/>
      <c r="B354" s="282" t="s">
        <v>57</v>
      </c>
      <c r="C354" s="30"/>
      <c r="D354" s="31" t="s">
        <v>17</v>
      </c>
      <c r="E354" s="30" t="s">
        <v>141</v>
      </c>
      <c r="F354" s="30" t="s">
        <v>760</v>
      </c>
      <c r="G354" s="30" t="s">
        <v>76</v>
      </c>
      <c r="H354" s="60">
        <f t="shared" si="40"/>
        <v>50</v>
      </c>
      <c r="I354" s="60">
        <f t="shared" si="40"/>
        <v>50</v>
      </c>
      <c r="J354" s="60">
        <f t="shared" si="40"/>
        <v>50</v>
      </c>
    </row>
    <row r="355" spans="1:10" ht="30" customHeight="1">
      <c r="A355" s="28"/>
      <c r="B355" s="282" t="s">
        <v>58</v>
      </c>
      <c r="C355" s="30"/>
      <c r="D355" s="31" t="s">
        <v>17</v>
      </c>
      <c r="E355" s="30" t="s">
        <v>141</v>
      </c>
      <c r="F355" s="30" t="s">
        <v>760</v>
      </c>
      <c r="G355" s="30" t="s">
        <v>59</v>
      </c>
      <c r="H355" s="60">
        <f>15+20+15</f>
        <v>50</v>
      </c>
      <c r="I355" s="60">
        <f>15+20+15</f>
        <v>50</v>
      </c>
      <c r="J355" s="60">
        <f>15+20+15</f>
        <v>50</v>
      </c>
    </row>
    <row r="356" spans="1:10" ht="45" customHeight="1">
      <c r="A356" s="249"/>
      <c r="B356" s="302" t="s">
        <v>759</v>
      </c>
      <c r="C356" s="251"/>
      <c r="D356" s="252" t="s">
        <v>17</v>
      </c>
      <c r="E356" s="251" t="s">
        <v>141</v>
      </c>
      <c r="F356" s="251" t="s">
        <v>753</v>
      </c>
      <c r="G356" s="251"/>
      <c r="H356" s="257">
        <f t="shared" si="40"/>
        <v>16.45</v>
      </c>
      <c r="I356" s="257">
        <f t="shared" si="40"/>
        <v>13.7</v>
      </c>
      <c r="J356" s="257">
        <f t="shared" si="40"/>
        <v>10.9</v>
      </c>
    </row>
    <row r="357" spans="1:10" ht="30" customHeight="1">
      <c r="A357" s="28"/>
      <c r="B357" s="282" t="s">
        <v>57</v>
      </c>
      <c r="C357" s="30"/>
      <c r="D357" s="31" t="s">
        <v>17</v>
      </c>
      <c r="E357" s="30" t="s">
        <v>141</v>
      </c>
      <c r="F357" s="30" t="s">
        <v>753</v>
      </c>
      <c r="G357" s="30" t="s">
        <v>76</v>
      </c>
      <c r="H357" s="60">
        <f t="shared" si="40"/>
        <v>16.45</v>
      </c>
      <c r="I357" s="60">
        <f t="shared" si="40"/>
        <v>13.7</v>
      </c>
      <c r="J357" s="60">
        <f t="shared" si="40"/>
        <v>10.9</v>
      </c>
    </row>
    <row r="358" spans="1:10" ht="30" customHeight="1">
      <c r="A358" s="28"/>
      <c r="B358" s="282" t="s">
        <v>58</v>
      </c>
      <c r="C358" s="30"/>
      <c r="D358" s="31" t="s">
        <v>17</v>
      </c>
      <c r="E358" s="30" t="s">
        <v>141</v>
      </c>
      <c r="F358" s="30" t="s">
        <v>753</v>
      </c>
      <c r="G358" s="30" t="s">
        <v>59</v>
      </c>
      <c r="H358" s="60">
        <f>15.1+1.35</f>
        <v>16.45</v>
      </c>
      <c r="I358" s="60">
        <f>12.6+1.1</f>
        <v>13.7</v>
      </c>
      <c r="J358" s="60">
        <f>9.9+1</f>
        <v>10.9</v>
      </c>
    </row>
    <row r="359" spans="1:10" ht="45" customHeight="1">
      <c r="A359" s="212"/>
      <c r="B359" s="326" t="s">
        <v>508</v>
      </c>
      <c r="C359" s="199"/>
      <c r="D359" s="199" t="s">
        <v>17</v>
      </c>
      <c r="E359" s="206" t="s">
        <v>141</v>
      </c>
      <c r="F359" s="199" t="s">
        <v>440</v>
      </c>
      <c r="G359" s="206" t="s">
        <v>37</v>
      </c>
      <c r="H359" s="200">
        <f>H360+H373</f>
        <v>4900</v>
      </c>
      <c r="I359" s="200">
        <f>I360+I373</f>
        <v>0</v>
      </c>
      <c r="J359" s="200">
        <f>J360+J373</f>
        <v>0</v>
      </c>
    </row>
    <row r="360" spans="1:10" ht="30" customHeight="1">
      <c r="A360" s="226"/>
      <c r="B360" s="329" t="s">
        <v>442</v>
      </c>
      <c r="C360" s="228"/>
      <c r="D360" s="228" t="s">
        <v>17</v>
      </c>
      <c r="E360" s="231" t="s">
        <v>141</v>
      </c>
      <c r="F360" s="228" t="s">
        <v>441</v>
      </c>
      <c r="G360" s="231" t="s">
        <v>37</v>
      </c>
      <c r="H360" s="229">
        <f>H361+H364+H367+H370</f>
        <v>900</v>
      </c>
      <c r="I360" s="229">
        <f>I361+I364+I367+I370</f>
        <v>0</v>
      </c>
      <c r="J360" s="229">
        <f>J361+J364+J367+J370</f>
        <v>0</v>
      </c>
    </row>
    <row r="361" spans="1:10" ht="45" customHeight="1" hidden="1">
      <c r="A361" s="249"/>
      <c r="B361" s="302" t="s">
        <v>134</v>
      </c>
      <c r="C361" s="251"/>
      <c r="D361" s="251" t="s">
        <v>17</v>
      </c>
      <c r="E361" s="251" t="s">
        <v>141</v>
      </c>
      <c r="F361" s="251" t="s">
        <v>455</v>
      </c>
      <c r="G361" s="251"/>
      <c r="H361" s="257">
        <f>H363</f>
        <v>0</v>
      </c>
      <c r="I361" s="257">
        <f>I363</f>
        <v>0</v>
      </c>
      <c r="J361" s="257">
        <f>J363</f>
        <v>0</v>
      </c>
    </row>
    <row r="362" spans="1:10" ht="30" customHeight="1" hidden="1">
      <c r="A362" s="28"/>
      <c r="B362" s="282" t="s">
        <v>57</v>
      </c>
      <c r="C362" s="30"/>
      <c r="D362" s="30" t="s">
        <v>17</v>
      </c>
      <c r="E362" s="30" t="s">
        <v>141</v>
      </c>
      <c r="F362" s="30" t="s">
        <v>455</v>
      </c>
      <c r="G362" s="30" t="s">
        <v>76</v>
      </c>
      <c r="H362" s="60">
        <f>H363</f>
        <v>0</v>
      </c>
      <c r="I362" s="60">
        <f>I363</f>
        <v>0</v>
      </c>
      <c r="J362" s="60">
        <f>J363</f>
        <v>0</v>
      </c>
    </row>
    <row r="363" spans="1:10" ht="30" customHeight="1" hidden="1">
      <c r="A363" s="28"/>
      <c r="B363" s="282" t="s">
        <v>58</v>
      </c>
      <c r="C363" s="30"/>
      <c r="D363" s="30" t="s">
        <v>17</v>
      </c>
      <c r="E363" s="30" t="s">
        <v>141</v>
      </c>
      <c r="F363" s="30" t="s">
        <v>455</v>
      </c>
      <c r="G363" s="30" t="s">
        <v>59</v>
      </c>
      <c r="H363" s="60">
        <v>0</v>
      </c>
      <c r="I363" s="60">
        <v>0</v>
      </c>
      <c r="J363" s="60">
        <v>0</v>
      </c>
    </row>
    <row r="364" spans="1:10" ht="15" customHeight="1">
      <c r="A364" s="249"/>
      <c r="B364" s="302" t="s">
        <v>284</v>
      </c>
      <c r="C364" s="251"/>
      <c r="D364" s="251" t="s">
        <v>17</v>
      </c>
      <c r="E364" s="251" t="s">
        <v>141</v>
      </c>
      <c r="F364" s="251" t="s">
        <v>488</v>
      </c>
      <c r="G364" s="251"/>
      <c r="H364" s="257">
        <f aca="true" t="shared" si="41" ref="H364:J365">H365</f>
        <v>400</v>
      </c>
      <c r="I364" s="257">
        <f t="shared" si="41"/>
        <v>0</v>
      </c>
      <c r="J364" s="257">
        <f t="shared" si="41"/>
        <v>0</v>
      </c>
    </row>
    <row r="365" spans="1:10" ht="30" customHeight="1">
      <c r="A365" s="28"/>
      <c r="B365" s="282" t="s">
        <v>57</v>
      </c>
      <c r="C365" s="30"/>
      <c r="D365" s="30" t="s">
        <v>17</v>
      </c>
      <c r="E365" s="30" t="s">
        <v>141</v>
      </c>
      <c r="F365" s="30" t="s">
        <v>488</v>
      </c>
      <c r="G365" s="30" t="s">
        <v>76</v>
      </c>
      <c r="H365" s="60">
        <f t="shared" si="41"/>
        <v>400</v>
      </c>
      <c r="I365" s="60">
        <f t="shared" si="41"/>
        <v>0</v>
      </c>
      <c r="J365" s="60">
        <f t="shared" si="41"/>
        <v>0</v>
      </c>
    </row>
    <row r="366" spans="1:10" ht="30" customHeight="1">
      <c r="A366" s="28"/>
      <c r="B366" s="282" t="s">
        <v>58</v>
      </c>
      <c r="C366" s="30"/>
      <c r="D366" s="30" t="s">
        <v>17</v>
      </c>
      <c r="E366" s="30" t="s">
        <v>141</v>
      </c>
      <c r="F366" s="30" t="s">
        <v>488</v>
      </c>
      <c r="G366" s="30" t="s">
        <v>59</v>
      </c>
      <c r="H366" s="60">
        <f>150+250</f>
        <v>400</v>
      </c>
      <c r="I366" s="60">
        <v>0</v>
      </c>
      <c r="J366" s="60">
        <v>0</v>
      </c>
    </row>
    <row r="367" spans="1:10" ht="30" customHeight="1">
      <c r="A367" s="249"/>
      <c r="B367" s="302" t="s">
        <v>534</v>
      </c>
      <c r="C367" s="252"/>
      <c r="D367" s="252" t="s">
        <v>17</v>
      </c>
      <c r="E367" s="251" t="s">
        <v>141</v>
      </c>
      <c r="F367" s="258" t="s">
        <v>523</v>
      </c>
      <c r="G367" s="251"/>
      <c r="H367" s="257">
        <f>H369</f>
        <v>500</v>
      </c>
      <c r="I367" s="257">
        <f>I369</f>
        <v>0</v>
      </c>
      <c r="J367" s="257">
        <f>J369</f>
        <v>0</v>
      </c>
    </row>
    <row r="368" spans="1:10" ht="30" customHeight="1">
      <c r="A368" s="28"/>
      <c r="B368" s="332" t="s">
        <v>57</v>
      </c>
      <c r="C368" s="31"/>
      <c r="D368" s="31" t="s">
        <v>17</v>
      </c>
      <c r="E368" s="30" t="s">
        <v>141</v>
      </c>
      <c r="F368" s="33" t="s">
        <v>523</v>
      </c>
      <c r="G368" s="30" t="s">
        <v>76</v>
      </c>
      <c r="H368" s="60">
        <f>H369</f>
        <v>500</v>
      </c>
      <c r="I368" s="60">
        <f>I369</f>
        <v>0</v>
      </c>
      <c r="J368" s="60">
        <f>J369</f>
        <v>0</v>
      </c>
    </row>
    <row r="369" spans="1:10" ht="30" customHeight="1">
      <c r="A369" s="28"/>
      <c r="B369" s="282" t="s">
        <v>58</v>
      </c>
      <c r="C369" s="31"/>
      <c r="D369" s="31" t="s">
        <v>17</v>
      </c>
      <c r="E369" s="30" t="s">
        <v>141</v>
      </c>
      <c r="F369" s="33" t="s">
        <v>523</v>
      </c>
      <c r="G369" s="30" t="s">
        <v>59</v>
      </c>
      <c r="H369" s="60">
        <v>500</v>
      </c>
      <c r="I369" s="60">
        <v>0</v>
      </c>
      <c r="J369" s="60">
        <v>0</v>
      </c>
    </row>
    <row r="370" spans="1:10" ht="45" customHeight="1" hidden="1">
      <c r="A370" s="249"/>
      <c r="B370" s="302" t="s">
        <v>444</v>
      </c>
      <c r="C370" s="252"/>
      <c r="D370" s="252" t="s">
        <v>17</v>
      </c>
      <c r="E370" s="251" t="s">
        <v>141</v>
      </c>
      <c r="F370" s="258" t="s">
        <v>443</v>
      </c>
      <c r="G370" s="251"/>
      <c r="H370" s="257">
        <f>H372</f>
        <v>0</v>
      </c>
      <c r="I370" s="257">
        <f>I372</f>
        <v>0</v>
      </c>
      <c r="J370" s="257">
        <f>J372</f>
        <v>0</v>
      </c>
    </row>
    <row r="371" spans="1:10" ht="30" customHeight="1" hidden="1">
      <c r="A371" s="28"/>
      <c r="B371" s="332" t="s">
        <v>57</v>
      </c>
      <c r="C371" s="31"/>
      <c r="D371" s="31" t="s">
        <v>17</v>
      </c>
      <c r="E371" s="30" t="s">
        <v>141</v>
      </c>
      <c r="F371" s="33" t="s">
        <v>443</v>
      </c>
      <c r="G371" s="30" t="s">
        <v>76</v>
      </c>
      <c r="H371" s="60">
        <f>H372</f>
        <v>0</v>
      </c>
      <c r="I371" s="60">
        <f>I372</f>
        <v>0</v>
      </c>
      <c r="J371" s="60">
        <f>J372</f>
        <v>0</v>
      </c>
    </row>
    <row r="372" spans="1:10" ht="30" customHeight="1" hidden="1">
      <c r="A372" s="28"/>
      <c r="B372" s="282" t="s">
        <v>58</v>
      </c>
      <c r="C372" s="31"/>
      <c r="D372" s="31" t="s">
        <v>17</v>
      </c>
      <c r="E372" s="30" t="s">
        <v>141</v>
      </c>
      <c r="F372" s="33" t="s">
        <v>443</v>
      </c>
      <c r="G372" s="30" t="s">
        <v>59</v>
      </c>
      <c r="H372" s="60">
        <v>0</v>
      </c>
      <c r="I372" s="60">
        <v>0</v>
      </c>
      <c r="J372" s="60">
        <v>0</v>
      </c>
    </row>
    <row r="373" spans="1:10" ht="30" customHeight="1">
      <c r="A373" s="226"/>
      <c r="B373" s="329" t="s">
        <v>509</v>
      </c>
      <c r="C373" s="228"/>
      <c r="D373" s="228" t="s">
        <v>17</v>
      </c>
      <c r="E373" s="231" t="s">
        <v>141</v>
      </c>
      <c r="F373" s="228" t="s">
        <v>505</v>
      </c>
      <c r="G373" s="231" t="s">
        <v>37</v>
      </c>
      <c r="H373" s="229">
        <f>H374</f>
        <v>4000</v>
      </c>
      <c r="I373" s="229">
        <f>I374</f>
        <v>0</v>
      </c>
      <c r="J373" s="229">
        <f>J374</f>
        <v>0</v>
      </c>
    </row>
    <row r="374" spans="1:10" ht="30" customHeight="1">
      <c r="A374" s="249"/>
      <c r="B374" s="302" t="s">
        <v>506</v>
      </c>
      <c r="C374" s="252"/>
      <c r="D374" s="252" t="s">
        <v>17</v>
      </c>
      <c r="E374" s="251" t="s">
        <v>141</v>
      </c>
      <c r="F374" s="258" t="s">
        <v>507</v>
      </c>
      <c r="G374" s="251"/>
      <c r="H374" s="257">
        <f>H376</f>
        <v>4000</v>
      </c>
      <c r="I374" s="257">
        <f>I376</f>
        <v>0</v>
      </c>
      <c r="J374" s="257">
        <f>J376</f>
        <v>0</v>
      </c>
    </row>
    <row r="375" spans="1:10" ht="30" customHeight="1">
      <c r="A375" s="28"/>
      <c r="B375" s="332" t="s">
        <v>57</v>
      </c>
      <c r="C375" s="31"/>
      <c r="D375" s="31" t="s">
        <v>17</v>
      </c>
      <c r="E375" s="30" t="s">
        <v>141</v>
      </c>
      <c r="F375" s="33" t="s">
        <v>507</v>
      </c>
      <c r="G375" s="30" t="s">
        <v>76</v>
      </c>
      <c r="H375" s="60">
        <f>H376</f>
        <v>4000</v>
      </c>
      <c r="I375" s="60">
        <f>I376</f>
        <v>0</v>
      </c>
      <c r="J375" s="60">
        <f>J376</f>
        <v>0</v>
      </c>
    </row>
    <row r="376" spans="1:10" ht="30" customHeight="1">
      <c r="A376" s="28"/>
      <c r="B376" s="282" t="s">
        <v>58</v>
      </c>
      <c r="C376" s="31"/>
      <c r="D376" s="31" t="s">
        <v>17</v>
      </c>
      <c r="E376" s="30" t="s">
        <v>141</v>
      </c>
      <c r="F376" s="33" t="s">
        <v>507</v>
      </c>
      <c r="G376" s="30" t="s">
        <v>59</v>
      </c>
      <c r="H376" s="60">
        <v>4000</v>
      </c>
      <c r="I376" s="60">
        <v>0</v>
      </c>
      <c r="J376" s="60">
        <v>0</v>
      </c>
    </row>
    <row r="377" spans="1:10" ht="45" customHeight="1">
      <c r="A377" s="202"/>
      <c r="B377" s="323" t="s">
        <v>449</v>
      </c>
      <c r="C377" s="217"/>
      <c r="D377" s="217" t="s">
        <v>17</v>
      </c>
      <c r="E377" s="218" t="s">
        <v>141</v>
      </c>
      <c r="F377" s="203" t="s">
        <v>257</v>
      </c>
      <c r="G377" s="219"/>
      <c r="H377" s="220">
        <f aca="true" t="shared" si="42" ref="H377:J378">H378</f>
        <v>330</v>
      </c>
      <c r="I377" s="220">
        <f t="shared" si="42"/>
        <v>1290</v>
      </c>
      <c r="J377" s="220">
        <f t="shared" si="42"/>
        <v>1132</v>
      </c>
    </row>
    <row r="378" spans="1:10" ht="15" customHeight="1">
      <c r="A378" s="28"/>
      <c r="B378" s="282" t="s">
        <v>209</v>
      </c>
      <c r="C378" s="50"/>
      <c r="D378" s="31" t="s">
        <v>17</v>
      </c>
      <c r="E378" s="30" t="s">
        <v>141</v>
      </c>
      <c r="F378" s="34" t="s">
        <v>258</v>
      </c>
      <c r="G378" s="51"/>
      <c r="H378" s="59">
        <f t="shared" si="42"/>
        <v>330</v>
      </c>
      <c r="I378" s="59">
        <f t="shared" si="42"/>
        <v>1290</v>
      </c>
      <c r="J378" s="59">
        <f t="shared" si="42"/>
        <v>1132</v>
      </c>
    </row>
    <row r="379" spans="1:10" ht="15" customHeight="1">
      <c r="A379" s="28"/>
      <c r="B379" s="282" t="s">
        <v>209</v>
      </c>
      <c r="C379" s="50"/>
      <c r="D379" s="31" t="s">
        <v>17</v>
      </c>
      <c r="E379" s="30" t="s">
        <v>141</v>
      </c>
      <c r="F379" s="34" t="s">
        <v>259</v>
      </c>
      <c r="G379" s="51"/>
      <c r="H379" s="59">
        <f>H380+H383+H388+H393</f>
        <v>330</v>
      </c>
      <c r="I379" s="59">
        <f>I380+I383+I388+I393</f>
        <v>1290</v>
      </c>
      <c r="J379" s="59">
        <f>J380+J383+J388+J393</f>
        <v>1132</v>
      </c>
    </row>
    <row r="380" spans="1:10" ht="30" customHeight="1" hidden="1">
      <c r="A380" s="249"/>
      <c r="B380" s="302" t="s">
        <v>557</v>
      </c>
      <c r="C380" s="252"/>
      <c r="D380" s="252" t="s">
        <v>17</v>
      </c>
      <c r="E380" s="251" t="s">
        <v>141</v>
      </c>
      <c r="F380" s="260" t="s">
        <v>556</v>
      </c>
      <c r="G380" s="251"/>
      <c r="H380" s="257">
        <f>H382+H384</f>
        <v>0</v>
      </c>
      <c r="I380" s="257">
        <f>I382+I384</f>
        <v>0</v>
      </c>
      <c r="J380" s="257">
        <f>J382+J384</f>
        <v>0</v>
      </c>
    </row>
    <row r="381" spans="1:10" ht="30" customHeight="1" hidden="1">
      <c r="A381" s="28"/>
      <c r="B381" s="282" t="s">
        <v>57</v>
      </c>
      <c r="C381" s="31"/>
      <c r="D381" s="31" t="s">
        <v>17</v>
      </c>
      <c r="E381" s="30" t="s">
        <v>141</v>
      </c>
      <c r="F381" s="34" t="s">
        <v>556</v>
      </c>
      <c r="G381" s="30" t="s">
        <v>76</v>
      </c>
      <c r="H381" s="60">
        <f>H382</f>
        <v>0</v>
      </c>
      <c r="I381" s="60">
        <f>I382</f>
        <v>0</v>
      </c>
      <c r="J381" s="60">
        <f>J382</f>
        <v>0</v>
      </c>
    </row>
    <row r="382" spans="1:10" ht="30" customHeight="1" hidden="1">
      <c r="A382" s="28"/>
      <c r="B382" s="282" t="s">
        <v>58</v>
      </c>
      <c r="C382" s="31"/>
      <c r="D382" s="31" t="s">
        <v>17</v>
      </c>
      <c r="E382" s="30" t="s">
        <v>141</v>
      </c>
      <c r="F382" s="34" t="s">
        <v>556</v>
      </c>
      <c r="G382" s="34" t="s">
        <v>59</v>
      </c>
      <c r="H382" s="60">
        <v>0</v>
      </c>
      <c r="I382" s="60">
        <v>0</v>
      </c>
      <c r="J382" s="60">
        <v>0</v>
      </c>
    </row>
    <row r="383" spans="1:10" ht="30" customHeight="1" hidden="1">
      <c r="A383" s="249"/>
      <c r="B383" s="306" t="s">
        <v>166</v>
      </c>
      <c r="C383" s="265"/>
      <c r="D383" s="252" t="s">
        <v>17</v>
      </c>
      <c r="E383" s="251" t="s">
        <v>141</v>
      </c>
      <c r="F383" s="260" t="s">
        <v>283</v>
      </c>
      <c r="G383" s="266"/>
      <c r="H383" s="253">
        <f>H385+H387</f>
        <v>0</v>
      </c>
      <c r="I383" s="253">
        <f>I385+I387</f>
        <v>0</v>
      </c>
      <c r="J383" s="253">
        <f>J385+J387</f>
        <v>0</v>
      </c>
    </row>
    <row r="384" spans="1:10" ht="30" customHeight="1" hidden="1">
      <c r="A384" s="28"/>
      <c r="B384" s="287" t="s">
        <v>57</v>
      </c>
      <c r="C384" s="50"/>
      <c r="D384" s="31" t="s">
        <v>17</v>
      </c>
      <c r="E384" s="30" t="s">
        <v>141</v>
      </c>
      <c r="F384" s="34" t="s">
        <v>283</v>
      </c>
      <c r="G384" s="30" t="s">
        <v>76</v>
      </c>
      <c r="H384" s="59">
        <f>H385</f>
        <v>0</v>
      </c>
      <c r="I384" s="59">
        <f>I385</f>
        <v>0</v>
      </c>
      <c r="J384" s="59">
        <f>J385</f>
        <v>0</v>
      </c>
    </row>
    <row r="385" spans="1:10" ht="30" customHeight="1" hidden="1">
      <c r="A385" s="28"/>
      <c r="B385" s="282" t="s">
        <v>58</v>
      </c>
      <c r="C385" s="50"/>
      <c r="D385" s="31" t="s">
        <v>17</v>
      </c>
      <c r="E385" s="30" t="s">
        <v>141</v>
      </c>
      <c r="F385" s="34" t="s">
        <v>283</v>
      </c>
      <c r="G385" s="30" t="s">
        <v>59</v>
      </c>
      <c r="H385" s="59">
        <v>0</v>
      </c>
      <c r="I385" s="59">
        <v>0</v>
      </c>
      <c r="J385" s="59">
        <v>0</v>
      </c>
    </row>
    <row r="386" spans="1:10" ht="15" customHeight="1" hidden="1">
      <c r="A386" s="28"/>
      <c r="B386" s="282" t="s">
        <v>97</v>
      </c>
      <c r="C386" s="50"/>
      <c r="D386" s="31" t="s">
        <v>17</v>
      </c>
      <c r="E386" s="30" t="s">
        <v>141</v>
      </c>
      <c r="F386" s="34" t="s">
        <v>283</v>
      </c>
      <c r="G386" s="30" t="s">
        <v>98</v>
      </c>
      <c r="H386" s="59">
        <f aca="true" t="shared" si="43" ref="H386:J391">H387</f>
        <v>0</v>
      </c>
      <c r="I386" s="59">
        <f t="shared" si="43"/>
        <v>0</v>
      </c>
      <c r="J386" s="59">
        <f t="shared" si="43"/>
        <v>0</v>
      </c>
    </row>
    <row r="387" spans="1:10" ht="15" customHeight="1" hidden="1">
      <c r="A387" s="28"/>
      <c r="B387" s="282" t="s">
        <v>249</v>
      </c>
      <c r="C387" s="50"/>
      <c r="D387" s="31" t="s">
        <v>17</v>
      </c>
      <c r="E387" s="30" t="s">
        <v>141</v>
      </c>
      <c r="F387" s="34" t="s">
        <v>283</v>
      </c>
      <c r="G387" s="30" t="s">
        <v>250</v>
      </c>
      <c r="H387" s="59">
        <v>0</v>
      </c>
      <c r="I387" s="59">
        <v>0</v>
      </c>
      <c r="J387" s="59">
        <v>0</v>
      </c>
    </row>
    <row r="388" spans="1:10" ht="15" customHeight="1">
      <c r="A388" s="249"/>
      <c r="B388" s="302" t="s">
        <v>284</v>
      </c>
      <c r="C388" s="252"/>
      <c r="D388" s="252" t="s">
        <v>17</v>
      </c>
      <c r="E388" s="251" t="s">
        <v>141</v>
      </c>
      <c r="F388" s="260" t="s">
        <v>285</v>
      </c>
      <c r="G388" s="251"/>
      <c r="H388" s="257">
        <f>H390+H392</f>
        <v>330</v>
      </c>
      <c r="I388" s="257">
        <f>I390+I392</f>
        <v>1290</v>
      </c>
      <c r="J388" s="257">
        <f>J390+J392</f>
        <v>1132</v>
      </c>
    </row>
    <row r="389" spans="1:10" ht="30" customHeight="1">
      <c r="A389" s="28"/>
      <c r="B389" s="282" t="s">
        <v>57</v>
      </c>
      <c r="C389" s="31"/>
      <c r="D389" s="31" t="s">
        <v>17</v>
      </c>
      <c r="E389" s="30" t="s">
        <v>141</v>
      </c>
      <c r="F389" s="34" t="s">
        <v>285</v>
      </c>
      <c r="G389" s="30" t="s">
        <v>76</v>
      </c>
      <c r="H389" s="60">
        <f t="shared" si="43"/>
        <v>330</v>
      </c>
      <c r="I389" s="60">
        <f t="shared" si="43"/>
        <v>1290</v>
      </c>
      <c r="J389" s="60">
        <f t="shared" si="43"/>
        <v>1132</v>
      </c>
    </row>
    <row r="390" spans="1:10" ht="30" customHeight="1">
      <c r="A390" s="28"/>
      <c r="B390" s="282" t="s">
        <v>58</v>
      </c>
      <c r="C390" s="31"/>
      <c r="D390" s="31" t="s">
        <v>17</v>
      </c>
      <c r="E390" s="30" t="s">
        <v>141</v>
      </c>
      <c r="F390" s="34" t="s">
        <v>285</v>
      </c>
      <c r="G390" s="34" t="s">
        <v>59</v>
      </c>
      <c r="H390" s="60">
        <f>300+30</f>
        <v>330</v>
      </c>
      <c r="I390" s="60">
        <f>330+3000-2040</f>
        <v>1290</v>
      </c>
      <c r="J390" s="60">
        <f>330+5000-4198</f>
        <v>1132</v>
      </c>
    </row>
    <row r="391" spans="1:10" ht="15" customHeight="1" hidden="1">
      <c r="A391" s="28"/>
      <c r="B391" s="282" t="s">
        <v>97</v>
      </c>
      <c r="C391" s="31"/>
      <c r="D391" s="31" t="s">
        <v>17</v>
      </c>
      <c r="E391" s="30" t="s">
        <v>141</v>
      </c>
      <c r="F391" s="34" t="s">
        <v>285</v>
      </c>
      <c r="G391" s="34" t="s">
        <v>98</v>
      </c>
      <c r="H391" s="60">
        <f t="shared" si="43"/>
        <v>0</v>
      </c>
      <c r="I391" s="60">
        <f t="shared" si="43"/>
        <v>0</v>
      </c>
      <c r="J391" s="60">
        <f t="shared" si="43"/>
        <v>0</v>
      </c>
    </row>
    <row r="392" spans="1:10" ht="15" customHeight="1" hidden="1">
      <c r="A392" s="28"/>
      <c r="B392" s="282" t="s">
        <v>249</v>
      </c>
      <c r="C392" s="31"/>
      <c r="D392" s="31" t="s">
        <v>17</v>
      </c>
      <c r="E392" s="30" t="s">
        <v>141</v>
      </c>
      <c r="F392" s="34" t="s">
        <v>285</v>
      </c>
      <c r="G392" s="34" t="s">
        <v>250</v>
      </c>
      <c r="H392" s="60">
        <v>0</v>
      </c>
      <c r="I392" s="60">
        <v>0</v>
      </c>
      <c r="J392" s="60">
        <v>0</v>
      </c>
    </row>
    <row r="393" spans="1:10" ht="30" customHeight="1" hidden="1">
      <c r="A393" s="249"/>
      <c r="B393" s="302" t="s">
        <v>362</v>
      </c>
      <c r="C393" s="252"/>
      <c r="D393" s="252" t="s">
        <v>17</v>
      </c>
      <c r="E393" s="251" t="s">
        <v>141</v>
      </c>
      <c r="F393" s="251" t="s">
        <v>521</v>
      </c>
      <c r="G393" s="251"/>
      <c r="H393" s="257">
        <f aca="true" t="shared" si="44" ref="H393:J394">H394</f>
        <v>0</v>
      </c>
      <c r="I393" s="257">
        <f t="shared" si="44"/>
        <v>0</v>
      </c>
      <c r="J393" s="257">
        <f t="shared" si="44"/>
        <v>0</v>
      </c>
    </row>
    <row r="394" spans="1:10" ht="30" customHeight="1" hidden="1">
      <c r="A394" s="28"/>
      <c r="B394" s="282" t="s">
        <v>57</v>
      </c>
      <c r="C394" s="31"/>
      <c r="D394" s="31" t="s">
        <v>17</v>
      </c>
      <c r="E394" s="30" t="s">
        <v>141</v>
      </c>
      <c r="F394" s="34" t="s">
        <v>521</v>
      </c>
      <c r="G394" s="31">
        <v>200</v>
      </c>
      <c r="H394" s="60">
        <f t="shared" si="44"/>
        <v>0</v>
      </c>
      <c r="I394" s="60">
        <f t="shared" si="44"/>
        <v>0</v>
      </c>
      <c r="J394" s="60">
        <f t="shared" si="44"/>
        <v>0</v>
      </c>
    </row>
    <row r="395" spans="1:10" ht="30" customHeight="1" hidden="1">
      <c r="A395" s="28"/>
      <c r="B395" s="282" t="s">
        <v>58</v>
      </c>
      <c r="C395" s="31"/>
      <c r="D395" s="31" t="s">
        <v>17</v>
      </c>
      <c r="E395" s="30" t="s">
        <v>141</v>
      </c>
      <c r="F395" s="34" t="s">
        <v>521</v>
      </c>
      <c r="G395" s="31">
        <v>240</v>
      </c>
      <c r="H395" s="60">
        <f>20+350-20-350</f>
        <v>0</v>
      </c>
      <c r="I395" s="60">
        <v>0</v>
      </c>
      <c r="J395" s="60">
        <v>0</v>
      </c>
    </row>
    <row r="396" spans="1:10" ht="15" customHeight="1">
      <c r="A396" s="19" t="s">
        <v>499</v>
      </c>
      <c r="B396" s="317" t="s">
        <v>20</v>
      </c>
      <c r="C396" s="41"/>
      <c r="D396" s="41" t="s">
        <v>21</v>
      </c>
      <c r="E396" s="41"/>
      <c r="F396" s="41"/>
      <c r="G396" s="41"/>
      <c r="H396" s="64">
        <f aca="true" t="shared" si="45" ref="H396:J398">H397</f>
        <v>525</v>
      </c>
      <c r="I396" s="64">
        <f t="shared" si="45"/>
        <v>525</v>
      </c>
      <c r="J396" s="64">
        <f t="shared" si="45"/>
        <v>525</v>
      </c>
    </row>
    <row r="397" spans="1:10" ht="15" customHeight="1">
      <c r="A397" s="22"/>
      <c r="B397" s="333" t="s">
        <v>469</v>
      </c>
      <c r="C397" s="52"/>
      <c r="D397" s="52" t="s">
        <v>21</v>
      </c>
      <c r="E397" s="52" t="s">
        <v>203</v>
      </c>
      <c r="F397" s="52"/>
      <c r="G397" s="52"/>
      <c r="H397" s="70">
        <f t="shared" si="45"/>
        <v>525</v>
      </c>
      <c r="I397" s="70">
        <f t="shared" si="45"/>
        <v>525</v>
      </c>
      <c r="J397" s="70">
        <f t="shared" si="45"/>
        <v>525</v>
      </c>
    </row>
    <row r="398" spans="1:10" ht="60" customHeight="1">
      <c r="A398" s="221"/>
      <c r="B398" s="320" t="s">
        <v>748</v>
      </c>
      <c r="C398" s="206"/>
      <c r="D398" s="206" t="s">
        <v>21</v>
      </c>
      <c r="E398" s="206" t="s">
        <v>203</v>
      </c>
      <c r="F398" s="205" t="s">
        <v>199</v>
      </c>
      <c r="G398" s="206"/>
      <c r="H398" s="200">
        <f t="shared" si="45"/>
        <v>525</v>
      </c>
      <c r="I398" s="200">
        <f t="shared" si="45"/>
        <v>525</v>
      </c>
      <c r="J398" s="200">
        <f t="shared" si="45"/>
        <v>525</v>
      </c>
    </row>
    <row r="399" spans="1:10" ht="15" customHeight="1">
      <c r="A399" s="239"/>
      <c r="B399" s="329" t="s">
        <v>412</v>
      </c>
      <c r="C399" s="234"/>
      <c r="D399" s="231" t="s">
        <v>21</v>
      </c>
      <c r="E399" s="231" t="s">
        <v>203</v>
      </c>
      <c r="F399" s="231" t="s">
        <v>200</v>
      </c>
      <c r="G399" s="234"/>
      <c r="H399" s="229">
        <f>H400+H403</f>
        <v>525</v>
      </c>
      <c r="I399" s="229">
        <f>I400+I403</f>
        <v>525</v>
      </c>
      <c r="J399" s="229">
        <f>J400+J403</f>
        <v>525</v>
      </c>
    </row>
    <row r="400" spans="1:10" ht="15" customHeight="1">
      <c r="A400" s="249"/>
      <c r="B400" s="306" t="s">
        <v>411</v>
      </c>
      <c r="C400" s="251"/>
      <c r="D400" s="251" t="s">
        <v>21</v>
      </c>
      <c r="E400" s="251" t="s">
        <v>203</v>
      </c>
      <c r="F400" s="251" t="s">
        <v>410</v>
      </c>
      <c r="G400" s="251"/>
      <c r="H400" s="253">
        <f>H402</f>
        <v>295</v>
      </c>
      <c r="I400" s="253">
        <f>I402</f>
        <v>295</v>
      </c>
      <c r="J400" s="253">
        <f>J402</f>
        <v>295</v>
      </c>
    </row>
    <row r="401" spans="1:10" ht="30" customHeight="1">
      <c r="A401" s="28"/>
      <c r="B401" s="287" t="s">
        <v>57</v>
      </c>
      <c r="C401" s="30"/>
      <c r="D401" s="30" t="s">
        <v>21</v>
      </c>
      <c r="E401" s="30" t="s">
        <v>203</v>
      </c>
      <c r="F401" s="30" t="s">
        <v>410</v>
      </c>
      <c r="G401" s="30" t="s">
        <v>76</v>
      </c>
      <c r="H401" s="59">
        <f>H402</f>
        <v>295</v>
      </c>
      <c r="I401" s="59">
        <f>I402</f>
        <v>295</v>
      </c>
      <c r="J401" s="59">
        <f>J402</f>
        <v>295</v>
      </c>
    </row>
    <row r="402" spans="1:10" ht="30" customHeight="1">
      <c r="A402" s="28"/>
      <c r="B402" s="282" t="s">
        <v>58</v>
      </c>
      <c r="C402" s="30"/>
      <c r="D402" s="30" t="s">
        <v>21</v>
      </c>
      <c r="E402" s="30" t="s">
        <v>203</v>
      </c>
      <c r="F402" s="30" t="s">
        <v>410</v>
      </c>
      <c r="G402" s="30" t="s">
        <v>59</v>
      </c>
      <c r="H402" s="60">
        <v>295</v>
      </c>
      <c r="I402" s="60">
        <v>295</v>
      </c>
      <c r="J402" s="60">
        <v>295</v>
      </c>
    </row>
    <row r="403" spans="1:10" ht="15" customHeight="1">
      <c r="A403" s="249"/>
      <c r="B403" s="306" t="s">
        <v>201</v>
      </c>
      <c r="C403" s="251"/>
      <c r="D403" s="251" t="s">
        <v>21</v>
      </c>
      <c r="E403" s="251" t="s">
        <v>203</v>
      </c>
      <c r="F403" s="251" t="s">
        <v>202</v>
      </c>
      <c r="G403" s="251"/>
      <c r="H403" s="253">
        <f>H405</f>
        <v>230</v>
      </c>
      <c r="I403" s="253">
        <f>I405</f>
        <v>230</v>
      </c>
      <c r="J403" s="253">
        <f>J405</f>
        <v>230</v>
      </c>
    </row>
    <row r="404" spans="1:10" ht="30" customHeight="1">
      <c r="A404" s="28"/>
      <c r="B404" s="287" t="s">
        <v>57</v>
      </c>
      <c r="C404" s="30"/>
      <c r="D404" s="30" t="s">
        <v>21</v>
      </c>
      <c r="E404" s="30" t="s">
        <v>203</v>
      </c>
      <c r="F404" s="30" t="s">
        <v>202</v>
      </c>
      <c r="G404" s="30" t="s">
        <v>76</v>
      </c>
      <c r="H404" s="59">
        <f>H405</f>
        <v>230</v>
      </c>
      <c r="I404" s="59">
        <f>I405</f>
        <v>230</v>
      </c>
      <c r="J404" s="59">
        <f>J405</f>
        <v>230</v>
      </c>
    </row>
    <row r="405" spans="1:10" ht="30" customHeight="1">
      <c r="A405" s="28"/>
      <c r="B405" s="282" t="s">
        <v>58</v>
      </c>
      <c r="C405" s="30"/>
      <c r="D405" s="30" t="s">
        <v>21</v>
      </c>
      <c r="E405" s="30" t="s">
        <v>203</v>
      </c>
      <c r="F405" s="30" t="s">
        <v>202</v>
      </c>
      <c r="G405" s="30" t="s">
        <v>59</v>
      </c>
      <c r="H405" s="60">
        <v>230</v>
      </c>
      <c r="I405" s="60">
        <v>230</v>
      </c>
      <c r="J405" s="60">
        <v>230</v>
      </c>
    </row>
    <row r="406" spans="1:10" ht="15" customHeight="1" hidden="1">
      <c r="A406" s="19" t="s">
        <v>500</v>
      </c>
      <c r="B406" s="317" t="s">
        <v>22</v>
      </c>
      <c r="C406" s="41"/>
      <c r="D406" s="41" t="s">
        <v>23</v>
      </c>
      <c r="E406" s="41"/>
      <c r="F406" s="41"/>
      <c r="G406" s="41"/>
      <c r="H406" s="64">
        <f>H407</f>
        <v>0</v>
      </c>
      <c r="I406" s="64">
        <f>I407</f>
        <v>0</v>
      </c>
      <c r="J406" s="64">
        <f>J407</f>
        <v>0</v>
      </c>
    </row>
    <row r="407" spans="1:10" ht="15" customHeight="1" hidden="1">
      <c r="A407" s="22"/>
      <c r="B407" s="333" t="s">
        <v>95</v>
      </c>
      <c r="C407" s="52"/>
      <c r="D407" s="52" t="s">
        <v>23</v>
      </c>
      <c r="E407" s="52" t="s">
        <v>96</v>
      </c>
      <c r="F407" s="52"/>
      <c r="G407" s="52"/>
      <c r="H407" s="70">
        <f>H408+H413</f>
        <v>0</v>
      </c>
      <c r="I407" s="70">
        <f>I408+I413</f>
        <v>0</v>
      </c>
      <c r="J407" s="70">
        <f>J408+J413</f>
        <v>0</v>
      </c>
    </row>
    <row r="408" spans="1:10" ht="60" customHeight="1" hidden="1">
      <c r="A408" s="197"/>
      <c r="B408" s="326" t="s">
        <v>539</v>
      </c>
      <c r="C408" s="199"/>
      <c r="D408" s="206" t="s">
        <v>23</v>
      </c>
      <c r="E408" s="206" t="s">
        <v>96</v>
      </c>
      <c r="F408" s="199" t="s">
        <v>120</v>
      </c>
      <c r="G408" s="206" t="s">
        <v>37</v>
      </c>
      <c r="H408" s="200">
        <f aca="true" t="shared" si="46" ref="H408:J409">H409</f>
        <v>0</v>
      </c>
      <c r="I408" s="200">
        <f t="shared" si="46"/>
        <v>0</v>
      </c>
      <c r="J408" s="200">
        <f t="shared" si="46"/>
        <v>0</v>
      </c>
    </row>
    <row r="409" spans="1:10" ht="30" customHeight="1" hidden="1">
      <c r="A409" s="226"/>
      <c r="B409" s="329" t="s">
        <v>540</v>
      </c>
      <c r="C409" s="228"/>
      <c r="D409" s="231" t="s">
        <v>23</v>
      </c>
      <c r="E409" s="231" t="s">
        <v>96</v>
      </c>
      <c r="F409" s="228" t="s">
        <v>121</v>
      </c>
      <c r="G409" s="231" t="s">
        <v>37</v>
      </c>
      <c r="H409" s="229">
        <f t="shared" si="46"/>
        <v>0</v>
      </c>
      <c r="I409" s="229">
        <f t="shared" si="46"/>
        <v>0</v>
      </c>
      <c r="J409" s="229">
        <f t="shared" si="46"/>
        <v>0</v>
      </c>
    </row>
    <row r="410" spans="1:10" ht="30" customHeight="1" hidden="1">
      <c r="A410" s="254"/>
      <c r="B410" s="306" t="s">
        <v>362</v>
      </c>
      <c r="C410" s="252"/>
      <c r="D410" s="251" t="s">
        <v>23</v>
      </c>
      <c r="E410" s="251" t="s">
        <v>96</v>
      </c>
      <c r="F410" s="252" t="s">
        <v>541</v>
      </c>
      <c r="G410" s="251"/>
      <c r="H410" s="257">
        <f>H412</f>
        <v>0</v>
      </c>
      <c r="I410" s="257">
        <f>I412</f>
        <v>0</v>
      </c>
      <c r="J410" s="257">
        <f>J412</f>
        <v>0</v>
      </c>
    </row>
    <row r="411" spans="1:10" ht="30" customHeight="1" hidden="1">
      <c r="A411" s="42"/>
      <c r="B411" s="287" t="s">
        <v>57</v>
      </c>
      <c r="C411" s="31"/>
      <c r="D411" s="30" t="s">
        <v>23</v>
      </c>
      <c r="E411" s="30" t="s">
        <v>96</v>
      </c>
      <c r="F411" s="33" t="s">
        <v>541</v>
      </c>
      <c r="G411" s="30" t="s">
        <v>76</v>
      </c>
      <c r="H411" s="60">
        <f>H412</f>
        <v>0</v>
      </c>
      <c r="I411" s="60">
        <f>I412</f>
        <v>0</v>
      </c>
      <c r="J411" s="60">
        <f>J412</f>
        <v>0</v>
      </c>
    </row>
    <row r="412" spans="1:10" ht="30" customHeight="1" hidden="1">
      <c r="A412" s="42"/>
      <c r="B412" s="282" t="s">
        <v>58</v>
      </c>
      <c r="C412" s="31"/>
      <c r="D412" s="30" t="s">
        <v>23</v>
      </c>
      <c r="E412" s="30" t="s">
        <v>96</v>
      </c>
      <c r="F412" s="33" t="s">
        <v>541</v>
      </c>
      <c r="G412" s="30" t="s">
        <v>59</v>
      </c>
      <c r="H412" s="60">
        <v>0</v>
      </c>
      <c r="I412" s="60">
        <v>0</v>
      </c>
      <c r="J412" s="60">
        <v>0</v>
      </c>
    </row>
    <row r="413" spans="1:10" ht="60" customHeight="1" hidden="1">
      <c r="A413" s="212"/>
      <c r="B413" s="326" t="s">
        <v>413</v>
      </c>
      <c r="C413" s="199"/>
      <c r="D413" s="206" t="s">
        <v>23</v>
      </c>
      <c r="E413" s="206" t="s">
        <v>96</v>
      </c>
      <c r="F413" s="205" t="s">
        <v>178</v>
      </c>
      <c r="G413" s="199"/>
      <c r="H413" s="222">
        <f aca="true" t="shared" si="47" ref="H413:J415">H414</f>
        <v>0</v>
      </c>
      <c r="I413" s="222">
        <f t="shared" si="47"/>
        <v>0</v>
      </c>
      <c r="J413" s="222">
        <f t="shared" si="47"/>
        <v>0</v>
      </c>
    </row>
    <row r="414" spans="1:10" ht="60" customHeight="1" hidden="1">
      <c r="A414" s="246"/>
      <c r="B414" s="331" t="s">
        <v>191</v>
      </c>
      <c r="C414" s="147"/>
      <c r="D414" s="147" t="s">
        <v>23</v>
      </c>
      <c r="E414" s="147" t="s">
        <v>96</v>
      </c>
      <c r="F414" s="147" t="s">
        <v>187</v>
      </c>
      <c r="G414" s="147"/>
      <c r="H414" s="247">
        <f t="shared" si="47"/>
        <v>0</v>
      </c>
      <c r="I414" s="247">
        <f t="shared" si="47"/>
        <v>0</v>
      </c>
      <c r="J414" s="247">
        <f t="shared" si="47"/>
        <v>0</v>
      </c>
    </row>
    <row r="415" spans="1:10" ht="30" customHeight="1" hidden="1">
      <c r="A415" s="235"/>
      <c r="B415" s="329" t="s">
        <v>192</v>
      </c>
      <c r="C415" s="231"/>
      <c r="D415" s="231" t="s">
        <v>23</v>
      </c>
      <c r="E415" s="231" t="s">
        <v>96</v>
      </c>
      <c r="F415" s="231" t="s">
        <v>189</v>
      </c>
      <c r="G415" s="231"/>
      <c r="H415" s="236">
        <f t="shared" si="47"/>
        <v>0</v>
      </c>
      <c r="I415" s="236">
        <f t="shared" si="47"/>
        <v>0</v>
      </c>
      <c r="J415" s="236">
        <f t="shared" si="47"/>
        <v>0</v>
      </c>
    </row>
    <row r="416" spans="1:10" ht="15" customHeight="1" hidden="1">
      <c r="A416" s="249"/>
      <c r="B416" s="306" t="s">
        <v>193</v>
      </c>
      <c r="C416" s="251"/>
      <c r="D416" s="251" t="s">
        <v>23</v>
      </c>
      <c r="E416" s="251" t="s">
        <v>96</v>
      </c>
      <c r="F416" s="251" t="s">
        <v>419</v>
      </c>
      <c r="G416" s="251"/>
      <c r="H416" s="257">
        <f>H418</f>
        <v>0</v>
      </c>
      <c r="I416" s="257">
        <f>I418</f>
        <v>0</v>
      </c>
      <c r="J416" s="257">
        <f>J418</f>
        <v>0</v>
      </c>
    </row>
    <row r="417" spans="1:10" ht="30" customHeight="1" hidden="1">
      <c r="A417" s="28"/>
      <c r="B417" s="287" t="s">
        <v>57</v>
      </c>
      <c r="C417" s="30"/>
      <c r="D417" s="30" t="s">
        <v>23</v>
      </c>
      <c r="E417" s="30" t="s">
        <v>96</v>
      </c>
      <c r="F417" s="30" t="s">
        <v>419</v>
      </c>
      <c r="G417" s="30" t="s">
        <v>76</v>
      </c>
      <c r="H417" s="60">
        <f aca="true" t="shared" si="48" ref="H417:J423">H418</f>
        <v>0</v>
      </c>
      <c r="I417" s="60">
        <f t="shared" si="48"/>
        <v>0</v>
      </c>
      <c r="J417" s="60">
        <f t="shared" si="48"/>
        <v>0</v>
      </c>
    </row>
    <row r="418" spans="1:10" ht="30" customHeight="1" hidden="1">
      <c r="A418" s="28"/>
      <c r="B418" s="282" t="s">
        <v>58</v>
      </c>
      <c r="C418" s="30"/>
      <c r="D418" s="30" t="s">
        <v>23</v>
      </c>
      <c r="E418" s="30" t="s">
        <v>96</v>
      </c>
      <c r="F418" s="30" t="s">
        <v>419</v>
      </c>
      <c r="G418" s="30" t="s">
        <v>59</v>
      </c>
      <c r="H418" s="60">
        <v>0</v>
      </c>
      <c r="I418" s="60">
        <v>0</v>
      </c>
      <c r="J418" s="60">
        <v>0</v>
      </c>
    </row>
    <row r="419" spans="1:11" ht="15" customHeight="1">
      <c r="A419" s="19" t="s">
        <v>500</v>
      </c>
      <c r="B419" s="317" t="s">
        <v>24</v>
      </c>
      <c r="C419" s="41"/>
      <c r="D419" s="41" t="s">
        <v>25</v>
      </c>
      <c r="E419" s="41"/>
      <c r="F419" s="41"/>
      <c r="G419" s="41"/>
      <c r="H419" s="64">
        <f>H420+H427</f>
        <v>537.556</v>
      </c>
      <c r="I419" s="64">
        <f>I420+I427</f>
        <v>573.294</v>
      </c>
      <c r="J419" s="64">
        <f>J420+J427</f>
        <v>596.226</v>
      </c>
      <c r="K419" s="67"/>
    </row>
    <row r="420" spans="1:11" ht="15" customHeight="1">
      <c r="A420" s="35"/>
      <c r="B420" s="318" t="s">
        <v>267</v>
      </c>
      <c r="C420" s="24"/>
      <c r="D420" s="24" t="s">
        <v>25</v>
      </c>
      <c r="E420" s="24">
        <v>1001</v>
      </c>
      <c r="F420" s="24" t="s">
        <v>63</v>
      </c>
      <c r="G420" s="24" t="s">
        <v>63</v>
      </c>
      <c r="H420" s="57">
        <f t="shared" si="48"/>
        <v>537.556</v>
      </c>
      <c r="I420" s="57">
        <f t="shared" si="48"/>
        <v>573.294</v>
      </c>
      <c r="J420" s="57">
        <f t="shared" si="48"/>
        <v>596.226</v>
      </c>
      <c r="K420" s="67"/>
    </row>
    <row r="421" spans="1:11" s="2" customFormat="1" ht="45" customHeight="1">
      <c r="A421" s="223"/>
      <c r="B421" s="323" t="s">
        <v>449</v>
      </c>
      <c r="C421" s="195"/>
      <c r="D421" s="195">
        <v>1000</v>
      </c>
      <c r="E421" s="195">
        <v>1001</v>
      </c>
      <c r="F421" s="203" t="s">
        <v>257</v>
      </c>
      <c r="G421" s="195"/>
      <c r="H421" s="196">
        <f t="shared" si="48"/>
        <v>537.556</v>
      </c>
      <c r="I421" s="196">
        <f t="shared" si="48"/>
        <v>573.294</v>
      </c>
      <c r="J421" s="196">
        <f t="shared" si="48"/>
        <v>596.226</v>
      </c>
      <c r="K421" s="72"/>
    </row>
    <row r="422" spans="1:11" s="2" customFormat="1" ht="15">
      <c r="A422" s="39"/>
      <c r="B422" s="282" t="s">
        <v>209</v>
      </c>
      <c r="C422" s="27"/>
      <c r="D422" s="31">
        <v>1000</v>
      </c>
      <c r="E422" s="31">
        <v>1001</v>
      </c>
      <c r="F422" s="34" t="s">
        <v>258</v>
      </c>
      <c r="G422" s="27"/>
      <c r="H422" s="59">
        <f t="shared" si="48"/>
        <v>537.556</v>
      </c>
      <c r="I422" s="59">
        <f t="shared" si="48"/>
        <v>573.294</v>
      </c>
      <c r="J422" s="59">
        <f t="shared" si="48"/>
        <v>596.226</v>
      </c>
      <c r="K422" s="72"/>
    </row>
    <row r="423" spans="1:11" s="2" customFormat="1" ht="15">
      <c r="A423" s="39"/>
      <c r="B423" s="282" t="s">
        <v>209</v>
      </c>
      <c r="C423" s="27"/>
      <c r="D423" s="31">
        <v>1000</v>
      </c>
      <c r="E423" s="31">
        <v>1001</v>
      </c>
      <c r="F423" s="34" t="s">
        <v>259</v>
      </c>
      <c r="G423" s="27"/>
      <c r="H423" s="59">
        <f t="shared" si="48"/>
        <v>537.556</v>
      </c>
      <c r="I423" s="59">
        <f t="shared" si="48"/>
        <v>573.294</v>
      </c>
      <c r="J423" s="59">
        <f t="shared" si="48"/>
        <v>596.226</v>
      </c>
      <c r="K423" s="72"/>
    </row>
    <row r="424" spans="1:11" ht="30" customHeight="1">
      <c r="A424" s="249"/>
      <c r="B424" s="302" t="s">
        <v>262</v>
      </c>
      <c r="C424" s="252"/>
      <c r="D424" s="252">
        <v>1000</v>
      </c>
      <c r="E424" s="252">
        <v>1001</v>
      </c>
      <c r="F424" s="252" t="s">
        <v>263</v>
      </c>
      <c r="G424" s="251"/>
      <c r="H424" s="253">
        <f>H426</f>
        <v>537.556</v>
      </c>
      <c r="I424" s="253">
        <f>I426</f>
        <v>573.294</v>
      </c>
      <c r="J424" s="253">
        <f>J426</f>
        <v>596.226</v>
      </c>
      <c r="K424" s="73"/>
    </row>
    <row r="425" spans="1:11" ht="15" customHeight="1">
      <c r="A425" s="28"/>
      <c r="B425" s="282" t="s">
        <v>264</v>
      </c>
      <c r="C425" s="31"/>
      <c r="D425" s="31">
        <v>1000</v>
      </c>
      <c r="E425" s="31">
        <v>1001</v>
      </c>
      <c r="F425" s="31" t="s">
        <v>263</v>
      </c>
      <c r="G425" s="30" t="s">
        <v>280</v>
      </c>
      <c r="H425" s="59">
        <f>H426</f>
        <v>537.556</v>
      </c>
      <c r="I425" s="59">
        <f>I426</f>
        <v>573.294</v>
      </c>
      <c r="J425" s="59">
        <f>J426</f>
        <v>596.226</v>
      </c>
      <c r="K425" s="73"/>
    </row>
    <row r="426" spans="1:11" ht="30" customHeight="1">
      <c r="A426" s="28"/>
      <c r="B426" s="282" t="s">
        <v>265</v>
      </c>
      <c r="C426" s="31"/>
      <c r="D426" s="31">
        <v>1000</v>
      </c>
      <c r="E426" s="31">
        <v>1001</v>
      </c>
      <c r="F426" s="31" t="s">
        <v>263</v>
      </c>
      <c r="G426" s="30" t="s">
        <v>266</v>
      </c>
      <c r="H426" s="350">
        <v>537.556</v>
      </c>
      <c r="I426" s="350">
        <v>573.294</v>
      </c>
      <c r="J426" s="350">
        <v>596.226</v>
      </c>
      <c r="K426" s="73"/>
    </row>
    <row r="427" spans="1:11" ht="15" customHeight="1" hidden="1">
      <c r="A427" s="35"/>
      <c r="B427" s="318" t="s">
        <v>124</v>
      </c>
      <c r="C427" s="24"/>
      <c r="D427" s="24" t="s">
        <v>25</v>
      </c>
      <c r="E427" s="24">
        <v>1003</v>
      </c>
      <c r="F427" s="24" t="s">
        <v>63</v>
      </c>
      <c r="G427" s="24" t="s">
        <v>63</v>
      </c>
      <c r="H427" s="57">
        <f>H428+H437+H442</f>
        <v>0</v>
      </c>
      <c r="I427" s="57">
        <f>I428+I437+I442</f>
        <v>0</v>
      </c>
      <c r="J427" s="57">
        <f>J428+J437+J442</f>
        <v>0</v>
      </c>
      <c r="K427" s="67"/>
    </row>
    <row r="428" spans="1:11" ht="75" customHeight="1" hidden="1">
      <c r="A428" s="211"/>
      <c r="B428" s="326" t="s">
        <v>415</v>
      </c>
      <c r="C428" s="199"/>
      <c r="D428" s="199">
        <v>1000</v>
      </c>
      <c r="E428" s="206" t="s">
        <v>279</v>
      </c>
      <c r="F428" s="206" t="s">
        <v>421</v>
      </c>
      <c r="G428" s="199"/>
      <c r="H428" s="200">
        <f>H429+H433</f>
        <v>0</v>
      </c>
      <c r="I428" s="200">
        <f>I429+I433</f>
        <v>0</v>
      </c>
      <c r="J428" s="200">
        <f>J429+J433</f>
        <v>0</v>
      </c>
      <c r="K428" s="67"/>
    </row>
    <row r="429" spans="1:11" ht="45" customHeight="1" hidden="1">
      <c r="A429" s="238"/>
      <c r="B429" s="329" t="s">
        <v>416</v>
      </c>
      <c r="C429" s="228"/>
      <c r="D429" s="228">
        <v>1000</v>
      </c>
      <c r="E429" s="231" t="s">
        <v>279</v>
      </c>
      <c r="F429" s="231" t="s">
        <v>422</v>
      </c>
      <c r="G429" s="231" t="s">
        <v>37</v>
      </c>
      <c r="H429" s="229">
        <f>H430</f>
        <v>0</v>
      </c>
      <c r="I429" s="229">
        <f>I430</f>
        <v>0</v>
      </c>
      <c r="J429" s="229">
        <f>J430</f>
        <v>0</v>
      </c>
      <c r="K429" s="67"/>
    </row>
    <row r="430" spans="1:11" ht="60" customHeight="1" hidden="1">
      <c r="A430" s="263"/>
      <c r="B430" s="306" t="s">
        <v>456</v>
      </c>
      <c r="C430" s="252"/>
      <c r="D430" s="252">
        <v>1000</v>
      </c>
      <c r="E430" s="251" t="s">
        <v>279</v>
      </c>
      <c r="F430" s="251" t="s">
        <v>423</v>
      </c>
      <c r="G430" s="251"/>
      <c r="H430" s="253">
        <f aca="true" t="shared" si="49" ref="H430:J431">H431</f>
        <v>0</v>
      </c>
      <c r="I430" s="253">
        <f t="shared" si="49"/>
        <v>0</v>
      </c>
      <c r="J430" s="253">
        <f t="shared" si="49"/>
        <v>0</v>
      </c>
      <c r="K430" s="67"/>
    </row>
    <row r="431" spans="1:11" ht="15" customHeight="1" hidden="1">
      <c r="A431" s="49"/>
      <c r="B431" s="282" t="s">
        <v>264</v>
      </c>
      <c r="C431" s="27"/>
      <c r="D431" s="31">
        <v>1000</v>
      </c>
      <c r="E431" s="30" t="s">
        <v>279</v>
      </c>
      <c r="F431" s="30" t="s">
        <v>423</v>
      </c>
      <c r="G431" s="30" t="s">
        <v>280</v>
      </c>
      <c r="H431" s="155">
        <f t="shared" si="49"/>
        <v>0</v>
      </c>
      <c r="I431" s="155">
        <f t="shared" si="49"/>
        <v>0</v>
      </c>
      <c r="J431" s="155">
        <f t="shared" si="49"/>
        <v>0</v>
      </c>
      <c r="K431" s="67"/>
    </row>
    <row r="432" spans="1:11" ht="30" customHeight="1" hidden="1">
      <c r="A432" s="156"/>
      <c r="B432" s="282" t="s">
        <v>265</v>
      </c>
      <c r="C432" s="153"/>
      <c r="D432" s="154">
        <v>1000</v>
      </c>
      <c r="E432" s="154">
        <v>1003</v>
      </c>
      <c r="F432" s="30" t="s">
        <v>423</v>
      </c>
      <c r="G432" s="154">
        <v>320</v>
      </c>
      <c r="H432" s="155">
        <v>0</v>
      </c>
      <c r="I432" s="155">
        <v>0</v>
      </c>
      <c r="J432" s="155">
        <v>0</v>
      </c>
      <c r="K432" s="67"/>
    </row>
    <row r="433" spans="1:11" ht="15" customHeight="1" hidden="1">
      <c r="A433" s="238"/>
      <c r="B433" s="329" t="s">
        <v>417</v>
      </c>
      <c r="C433" s="228"/>
      <c r="D433" s="228">
        <v>1000</v>
      </c>
      <c r="E433" s="231" t="s">
        <v>279</v>
      </c>
      <c r="F433" s="231" t="s">
        <v>424</v>
      </c>
      <c r="G433" s="231" t="s">
        <v>37</v>
      </c>
      <c r="H433" s="229">
        <f>H434</f>
        <v>0</v>
      </c>
      <c r="I433" s="229">
        <f>I434</f>
        <v>0</v>
      </c>
      <c r="J433" s="229">
        <f>J434</f>
        <v>0</v>
      </c>
      <c r="K433" s="67"/>
    </row>
    <row r="434" spans="1:11" ht="90" customHeight="1" hidden="1">
      <c r="A434" s="263"/>
      <c r="B434" s="306" t="s">
        <v>457</v>
      </c>
      <c r="C434" s="252"/>
      <c r="D434" s="252">
        <v>1000</v>
      </c>
      <c r="E434" s="251" t="s">
        <v>279</v>
      </c>
      <c r="F434" s="251" t="s">
        <v>425</v>
      </c>
      <c r="G434" s="251"/>
      <c r="H434" s="253">
        <f aca="true" t="shared" si="50" ref="H434:J435">H435</f>
        <v>0</v>
      </c>
      <c r="I434" s="253">
        <f t="shared" si="50"/>
        <v>0</v>
      </c>
      <c r="J434" s="253">
        <f t="shared" si="50"/>
        <v>0</v>
      </c>
      <c r="K434" s="67"/>
    </row>
    <row r="435" spans="1:11" ht="15" customHeight="1" hidden="1">
      <c r="A435" s="49"/>
      <c r="B435" s="282" t="s">
        <v>264</v>
      </c>
      <c r="C435" s="27"/>
      <c r="D435" s="31">
        <v>1000</v>
      </c>
      <c r="E435" s="30" t="s">
        <v>279</v>
      </c>
      <c r="F435" s="30" t="s">
        <v>425</v>
      </c>
      <c r="G435" s="30" t="s">
        <v>280</v>
      </c>
      <c r="H435" s="155">
        <f t="shared" si="50"/>
        <v>0</v>
      </c>
      <c r="I435" s="155">
        <f t="shared" si="50"/>
        <v>0</v>
      </c>
      <c r="J435" s="155">
        <f t="shared" si="50"/>
        <v>0</v>
      </c>
      <c r="K435" s="67"/>
    </row>
    <row r="436" spans="1:11" ht="30" customHeight="1" hidden="1">
      <c r="A436" s="156"/>
      <c r="B436" s="282" t="s">
        <v>265</v>
      </c>
      <c r="C436" s="153"/>
      <c r="D436" s="154">
        <v>1000</v>
      </c>
      <c r="E436" s="154">
        <v>1003</v>
      </c>
      <c r="F436" s="30" t="s">
        <v>425</v>
      </c>
      <c r="G436" s="154">
        <v>320</v>
      </c>
      <c r="H436" s="155">
        <v>0</v>
      </c>
      <c r="I436" s="155">
        <v>0</v>
      </c>
      <c r="J436" s="155">
        <v>0</v>
      </c>
      <c r="K436" s="67"/>
    </row>
    <row r="437" spans="1:11" s="7" customFormat="1" ht="60" customHeight="1" hidden="1">
      <c r="A437" s="204"/>
      <c r="B437" s="326" t="s">
        <v>119</v>
      </c>
      <c r="C437" s="199"/>
      <c r="D437" s="199">
        <v>1000</v>
      </c>
      <c r="E437" s="199">
        <v>1003</v>
      </c>
      <c r="F437" s="206" t="s">
        <v>120</v>
      </c>
      <c r="G437" s="199"/>
      <c r="H437" s="200">
        <f aca="true" t="shared" si="51" ref="H437:J438">H438</f>
        <v>0</v>
      </c>
      <c r="I437" s="200">
        <f t="shared" si="51"/>
        <v>0</v>
      </c>
      <c r="J437" s="200">
        <f t="shared" si="51"/>
        <v>0</v>
      </c>
      <c r="K437" s="74"/>
    </row>
    <row r="438" spans="1:11" s="7" customFormat="1" ht="30" customHeight="1" hidden="1">
      <c r="A438" s="230"/>
      <c r="B438" s="329" t="s">
        <v>26</v>
      </c>
      <c r="C438" s="233"/>
      <c r="D438" s="228">
        <v>1000</v>
      </c>
      <c r="E438" s="228">
        <v>1003</v>
      </c>
      <c r="F438" s="231" t="s">
        <v>121</v>
      </c>
      <c r="G438" s="233"/>
      <c r="H438" s="229">
        <f t="shared" si="51"/>
        <v>0</v>
      </c>
      <c r="I438" s="229">
        <f t="shared" si="51"/>
        <v>0</v>
      </c>
      <c r="J438" s="229">
        <f t="shared" si="51"/>
        <v>0</v>
      </c>
      <c r="K438" s="74"/>
    </row>
    <row r="439" spans="1:11" s="7" customFormat="1" ht="15" customHeight="1" hidden="1">
      <c r="A439" s="259"/>
      <c r="B439" s="302" t="s">
        <v>122</v>
      </c>
      <c r="C439" s="252"/>
      <c r="D439" s="252">
        <v>1000</v>
      </c>
      <c r="E439" s="252">
        <v>1003</v>
      </c>
      <c r="F439" s="251" t="s">
        <v>123</v>
      </c>
      <c r="G439" s="255"/>
      <c r="H439" s="253">
        <f>H441</f>
        <v>0</v>
      </c>
      <c r="I439" s="253">
        <f>I441</f>
        <v>0</v>
      </c>
      <c r="J439" s="253">
        <f>J441</f>
        <v>0</v>
      </c>
      <c r="K439" s="74"/>
    </row>
    <row r="440" spans="1:11" s="7" customFormat="1" ht="30" customHeight="1" hidden="1">
      <c r="A440" s="38"/>
      <c r="B440" s="282" t="s">
        <v>57</v>
      </c>
      <c r="C440" s="31"/>
      <c r="D440" s="31">
        <v>1000</v>
      </c>
      <c r="E440" s="31">
        <v>1003</v>
      </c>
      <c r="F440" s="30" t="s">
        <v>123</v>
      </c>
      <c r="G440" s="31">
        <v>200</v>
      </c>
      <c r="H440" s="59">
        <f>H441</f>
        <v>0</v>
      </c>
      <c r="I440" s="59">
        <f>I441</f>
        <v>0</v>
      </c>
      <c r="J440" s="59">
        <f>J441</f>
        <v>0</v>
      </c>
      <c r="K440" s="74"/>
    </row>
    <row r="441" spans="1:11" s="7" customFormat="1" ht="30" customHeight="1" hidden="1">
      <c r="A441" s="38"/>
      <c r="B441" s="282" t="s">
        <v>58</v>
      </c>
      <c r="C441" s="31"/>
      <c r="D441" s="31">
        <v>1000</v>
      </c>
      <c r="E441" s="31">
        <v>1003</v>
      </c>
      <c r="F441" s="30" t="s">
        <v>123</v>
      </c>
      <c r="G441" s="30" t="s">
        <v>59</v>
      </c>
      <c r="H441" s="60">
        <f>300-300</f>
        <v>0</v>
      </c>
      <c r="I441" s="60">
        <f>300-300</f>
        <v>0</v>
      </c>
      <c r="J441" s="60">
        <f>300-300</f>
        <v>0</v>
      </c>
      <c r="K441" s="74"/>
    </row>
    <row r="442" spans="1:11" s="2" customFormat="1" ht="45" customHeight="1" hidden="1">
      <c r="A442" s="223"/>
      <c r="B442" s="323" t="s">
        <v>449</v>
      </c>
      <c r="C442" s="213"/>
      <c r="D442" s="213">
        <v>1000</v>
      </c>
      <c r="E442" s="213">
        <v>1003</v>
      </c>
      <c r="F442" s="203" t="s">
        <v>257</v>
      </c>
      <c r="G442" s="195"/>
      <c r="H442" s="196">
        <f aca="true" t="shared" si="52" ref="H442:J444">H443</f>
        <v>0</v>
      </c>
      <c r="I442" s="196">
        <f t="shared" si="52"/>
        <v>0</v>
      </c>
      <c r="J442" s="196">
        <f t="shared" si="52"/>
        <v>0</v>
      </c>
      <c r="K442" s="72"/>
    </row>
    <row r="443" spans="1:11" s="2" customFormat="1" ht="15" hidden="1">
      <c r="A443" s="39"/>
      <c r="B443" s="282" t="s">
        <v>209</v>
      </c>
      <c r="C443" s="40"/>
      <c r="D443" s="31">
        <v>1000</v>
      </c>
      <c r="E443" s="31">
        <v>1003</v>
      </c>
      <c r="F443" s="34" t="s">
        <v>258</v>
      </c>
      <c r="G443" s="27"/>
      <c r="H443" s="59">
        <f t="shared" si="52"/>
        <v>0</v>
      </c>
      <c r="I443" s="59">
        <f t="shared" si="52"/>
        <v>0</v>
      </c>
      <c r="J443" s="59">
        <f t="shared" si="52"/>
        <v>0</v>
      </c>
      <c r="K443" s="72"/>
    </row>
    <row r="444" spans="1:11" s="2" customFormat="1" ht="15" hidden="1">
      <c r="A444" s="39"/>
      <c r="B444" s="282" t="s">
        <v>209</v>
      </c>
      <c r="C444" s="40"/>
      <c r="D444" s="31">
        <v>1000</v>
      </c>
      <c r="E444" s="31">
        <v>1003</v>
      </c>
      <c r="F444" s="34" t="s">
        <v>259</v>
      </c>
      <c r="G444" s="27"/>
      <c r="H444" s="59">
        <f t="shared" si="52"/>
        <v>0</v>
      </c>
      <c r="I444" s="59">
        <f t="shared" si="52"/>
        <v>0</v>
      </c>
      <c r="J444" s="59">
        <f t="shared" si="52"/>
        <v>0</v>
      </c>
      <c r="K444" s="72"/>
    </row>
    <row r="445" spans="1:11" ht="15" hidden="1">
      <c r="A445" s="267"/>
      <c r="B445" s="302" t="s">
        <v>122</v>
      </c>
      <c r="C445" s="252"/>
      <c r="D445" s="252">
        <v>1000</v>
      </c>
      <c r="E445" s="252">
        <v>1003</v>
      </c>
      <c r="F445" s="260" t="s">
        <v>295</v>
      </c>
      <c r="G445" s="252" t="s">
        <v>37</v>
      </c>
      <c r="H445" s="253">
        <f>H447+H449</f>
        <v>0</v>
      </c>
      <c r="I445" s="253">
        <f>I447+I449</f>
        <v>0</v>
      </c>
      <c r="J445" s="253">
        <f>J447+J449</f>
        <v>0</v>
      </c>
      <c r="K445" s="75"/>
    </row>
    <row r="446" spans="1:11" ht="30" customHeight="1" hidden="1">
      <c r="A446" s="39"/>
      <c r="B446" s="282" t="s">
        <v>57</v>
      </c>
      <c r="C446" s="31"/>
      <c r="D446" s="31">
        <v>1000</v>
      </c>
      <c r="E446" s="31">
        <v>1003</v>
      </c>
      <c r="F446" s="34" t="s">
        <v>295</v>
      </c>
      <c r="G446" s="31">
        <v>200</v>
      </c>
      <c r="H446" s="59">
        <f aca="true" t="shared" si="53" ref="H446:J453">H447</f>
        <v>0</v>
      </c>
      <c r="I446" s="59">
        <f t="shared" si="53"/>
        <v>0</v>
      </c>
      <c r="J446" s="59">
        <f t="shared" si="53"/>
        <v>0</v>
      </c>
      <c r="K446" s="75"/>
    </row>
    <row r="447" spans="1:11" ht="30" customHeight="1" hidden="1">
      <c r="A447" s="39"/>
      <c r="B447" s="282" t="s">
        <v>58</v>
      </c>
      <c r="C447" s="31"/>
      <c r="D447" s="31">
        <v>1000</v>
      </c>
      <c r="E447" s="31">
        <v>1003</v>
      </c>
      <c r="F447" s="34" t="s">
        <v>295</v>
      </c>
      <c r="G447" s="31">
        <v>240</v>
      </c>
      <c r="H447" s="59">
        <v>0</v>
      </c>
      <c r="I447" s="59">
        <v>0</v>
      </c>
      <c r="J447" s="59">
        <v>0</v>
      </c>
      <c r="K447" s="75"/>
    </row>
    <row r="448" spans="1:11" ht="15" hidden="1">
      <c r="A448" s="39"/>
      <c r="B448" s="284" t="s">
        <v>264</v>
      </c>
      <c r="C448" s="31"/>
      <c r="D448" s="31">
        <v>1000</v>
      </c>
      <c r="E448" s="31">
        <v>1003</v>
      </c>
      <c r="F448" s="34" t="s">
        <v>295</v>
      </c>
      <c r="G448" s="31">
        <v>300</v>
      </c>
      <c r="H448" s="59">
        <f t="shared" si="53"/>
        <v>0</v>
      </c>
      <c r="I448" s="59">
        <f t="shared" si="53"/>
        <v>0</v>
      </c>
      <c r="J448" s="59">
        <f t="shared" si="53"/>
        <v>0</v>
      </c>
      <c r="K448" s="75"/>
    </row>
    <row r="449" spans="1:11" ht="15" customHeight="1" hidden="1">
      <c r="A449" s="28"/>
      <c r="B449" s="282" t="s">
        <v>281</v>
      </c>
      <c r="C449" s="31"/>
      <c r="D449" s="31">
        <v>1000</v>
      </c>
      <c r="E449" s="31">
        <v>1003</v>
      </c>
      <c r="F449" s="34" t="s">
        <v>295</v>
      </c>
      <c r="G449" s="30" t="s">
        <v>282</v>
      </c>
      <c r="H449" s="60">
        <v>0</v>
      </c>
      <c r="I449" s="60">
        <v>0</v>
      </c>
      <c r="J449" s="60">
        <v>0</v>
      </c>
      <c r="K449" s="73"/>
    </row>
    <row r="450" spans="1:11" ht="15" customHeight="1">
      <c r="A450" s="19" t="s">
        <v>501</v>
      </c>
      <c r="B450" s="317" t="s">
        <v>470</v>
      </c>
      <c r="C450" s="48"/>
      <c r="D450" s="48">
        <v>1100</v>
      </c>
      <c r="E450" s="41"/>
      <c r="F450" s="41"/>
      <c r="G450" s="41"/>
      <c r="H450" s="64">
        <f t="shared" si="53"/>
        <v>400</v>
      </c>
      <c r="I450" s="64">
        <f t="shared" si="53"/>
        <v>400</v>
      </c>
      <c r="J450" s="64">
        <f t="shared" si="53"/>
        <v>400</v>
      </c>
      <c r="K450" s="67"/>
    </row>
    <row r="451" spans="1:10" ht="15" customHeight="1">
      <c r="A451" s="22"/>
      <c r="B451" s="318" t="s">
        <v>60</v>
      </c>
      <c r="C451" s="23"/>
      <c r="D451" s="23" t="s">
        <v>27</v>
      </c>
      <c r="E451" s="23" t="s">
        <v>61</v>
      </c>
      <c r="F451" s="23"/>
      <c r="G451" s="23"/>
      <c r="H451" s="57">
        <f t="shared" si="53"/>
        <v>400</v>
      </c>
      <c r="I451" s="57">
        <f t="shared" si="53"/>
        <v>400</v>
      </c>
      <c r="J451" s="57">
        <f t="shared" si="53"/>
        <v>400</v>
      </c>
    </row>
    <row r="452" spans="1:10" ht="60" customHeight="1">
      <c r="A452" s="221"/>
      <c r="B452" s="326" t="s">
        <v>747</v>
      </c>
      <c r="C452" s="206"/>
      <c r="D452" s="206" t="s">
        <v>27</v>
      </c>
      <c r="E452" s="205" t="s">
        <v>61</v>
      </c>
      <c r="F452" s="224" t="s">
        <v>52</v>
      </c>
      <c r="G452" s="206"/>
      <c r="H452" s="200">
        <f t="shared" si="53"/>
        <v>400</v>
      </c>
      <c r="I452" s="200">
        <f t="shared" si="53"/>
        <v>400</v>
      </c>
      <c r="J452" s="200">
        <f t="shared" si="53"/>
        <v>400</v>
      </c>
    </row>
    <row r="453" spans="1:10" ht="30" customHeight="1">
      <c r="A453" s="239"/>
      <c r="B453" s="334" t="s">
        <v>53</v>
      </c>
      <c r="C453" s="234"/>
      <c r="D453" s="231" t="s">
        <v>27</v>
      </c>
      <c r="E453" s="231" t="s">
        <v>61</v>
      </c>
      <c r="F453" s="231" t="s">
        <v>54</v>
      </c>
      <c r="G453" s="234"/>
      <c r="H453" s="229">
        <f t="shared" si="53"/>
        <v>400</v>
      </c>
      <c r="I453" s="229">
        <f t="shared" si="53"/>
        <v>400</v>
      </c>
      <c r="J453" s="229">
        <f t="shared" si="53"/>
        <v>400</v>
      </c>
    </row>
    <row r="454" spans="1:10" ht="30" customHeight="1">
      <c r="A454" s="249"/>
      <c r="B454" s="302" t="s">
        <v>55</v>
      </c>
      <c r="C454" s="251"/>
      <c r="D454" s="251" t="s">
        <v>27</v>
      </c>
      <c r="E454" s="251" t="s">
        <v>61</v>
      </c>
      <c r="F454" s="251" t="s">
        <v>56</v>
      </c>
      <c r="G454" s="251"/>
      <c r="H454" s="253">
        <f>H456</f>
        <v>400</v>
      </c>
      <c r="I454" s="253">
        <f>I456</f>
        <v>400</v>
      </c>
      <c r="J454" s="253">
        <f>J456</f>
        <v>400</v>
      </c>
    </row>
    <row r="455" spans="1:10" ht="30" customHeight="1">
      <c r="A455" s="28"/>
      <c r="B455" s="332" t="s">
        <v>57</v>
      </c>
      <c r="C455" s="30"/>
      <c r="D455" s="30" t="s">
        <v>27</v>
      </c>
      <c r="E455" s="30" t="s">
        <v>61</v>
      </c>
      <c r="F455" s="30" t="s">
        <v>56</v>
      </c>
      <c r="G455" s="30" t="s">
        <v>76</v>
      </c>
      <c r="H455" s="59">
        <f aca="true" t="shared" si="54" ref="H455:J461">H456</f>
        <v>400</v>
      </c>
      <c r="I455" s="59">
        <f t="shared" si="54"/>
        <v>400</v>
      </c>
      <c r="J455" s="59">
        <f t="shared" si="54"/>
        <v>400</v>
      </c>
    </row>
    <row r="456" spans="1:10" ht="30" customHeight="1">
      <c r="A456" s="28"/>
      <c r="B456" s="282" t="s">
        <v>58</v>
      </c>
      <c r="C456" s="30"/>
      <c r="D456" s="30" t="s">
        <v>27</v>
      </c>
      <c r="E456" s="30" t="s">
        <v>61</v>
      </c>
      <c r="F456" s="30" t="s">
        <v>56</v>
      </c>
      <c r="G456" s="30" t="s">
        <v>59</v>
      </c>
      <c r="H456" s="60">
        <f>260+140</f>
        <v>400</v>
      </c>
      <c r="I456" s="60">
        <f>260+140</f>
        <v>400</v>
      </c>
      <c r="J456" s="60">
        <f>260+140</f>
        <v>400</v>
      </c>
    </row>
    <row r="457" spans="1:10" ht="15" customHeight="1" hidden="1">
      <c r="A457" s="19" t="s">
        <v>502</v>
      </c>
      <c r="B457" s="317" t="s">
        <v>28</v>
      </c>
      <c r="C457" s="48"/>
      <c r="D457" s="41" t="s">
        <v>29</v>
      </c>
      <c r="E457" s="41"/>
      <c r="F457" s="41"/>
      <c r="G457" s="41"/>
      <c r="H457" s="64">
        <f t="shared" si="54"/>
        <v>0</v>
      </c>
      <c r="I457" s="64">
        <f t="shared" si="54"/>
        <v>0</v>
      </c>
      <c r="J457" s="64">
        <f>J458</f>
        <v>0</v>
      </c>
    </row>
    <row r="458" spans="1:10" ht="15" customHeight="1" hidden="1">
      <c r="A458" s="22"/>
      <c r="B458" s="333" t="s">
        <v>288</v>
      </c>
      <c r="C458" s="23"/>
      <c r="D458" s="52" t="s">
        <v>29</v>
      </c>
      <c r="E458" s="52" t="s">
        <v>289</v>
      </c>
      <c r="F458" s="52"/>
      <c r="G458" s="52"/>
      <c r="H458" s="70">
        <f t="shared" si="54"/>
        <v>0</v>
      </c>
      <c r="I458" s="70">
        <f t="shared" si="54"/>
        <v>0</v>
      </c>
      <c r="J458" s="70">
        <f t="shared" si="54"/>
        <v>0</v>
      </c>
    </row>
    <row r="459" spans="1:10" ht="45" customHeight="1" hidden="1">
      <c r="A459" s="193"/>
      <c r="B459" s="323" t="s">
        <v>449</v>
      </c>
      <c r="C459" s="225"/>
      <c r="D459" s="203" t="s">
        <v>29</v>
      </c>
      <c r="E459" s="203" t="s">
        <v>289</v>
      </c>
      <c r="F459" s="213" t="s">
        <v>257</v>
      </c>
      <c r="G459" s="194"/>
      <c r="H459" s="196">
        <f t="shared" si="54"/>
        <v>0</v>
      </c>
      <c r="I459" s="196">
        <f t="shared" si="54"/>
        <v>0</v>
      </c>
      <c r="J459" s="196">
        <f t="shared" si="54"/>
        <v>0</v>
      </c>
    </row>
    <row r="460" spans="1:10" ht="15" customHeight="1" hidden="1">
      <c r="A460" s="25"/>
      <c r="B460" s="282" t="s">
        <v>209</v>
      </c>
      <c r="C460" s="30"/>
      <c r="D460" s="30" t="s">
        <v>29</v>
      </c>
      <c r="E460" s="30" t="s">
        <v>289</v>
      </c>
      <c r="F460" s="34" t="s">
        <v>258</v>
      </c>
      <c r="G460" s="26"/>
      <c r="H460" s="58">
        <f t="shared" si="54"/>
        <v>0</v>
      </c>
      <c r="I460" s="58">
        <f t="shared" si="54"/>
        <v>0</v>
      </c>
      <c r="J460" s="58">
        <f t="shared" si="54"/>
        <v>0</v>
      </c>
    </row>
    <row r="461" spans="1:10" ht="15" customHeight="1" hidden="1">
      <c r="A461" s="25"/>
      <c r="B461" s="282" t="s">
        <v>209</v>
      </c>
      <c r="C461" s="30"/>
      <c r="D461" s="30" t="s">
        <v>29</v>
      </c>
      <c r="E461" s="30" t="s">
        <v>289</v>
      </c>
      <c r="F461" s="34" t="s">
        <v>259</v>
      </c>
      <c r="G461" s="26"/>
      <c r="H461" s="58">
        <f t="shared" si="54"/>
        <v>0</v>
      </c>
      <c r="I461" s="58">
        <f t="shared" si="54"/>
        <v>0</v>
      </c>
      <c r="J461" s="58">
        <f t="shared" si="54"/>
        <v>0</v>
      </c>
    </row>
    <row r="462" spans="1:10" ht="45" customHeight="1" hidden="1">
      <c r="A462" s="249"/>
      <c r="B462" s="302" t="s">
        <v>286</v>
      </c>
      <c r="C462" s="251"/>
      <c r="D462" s="251" t="s">
        <v>29</v>
      </c>
      <c r="E462" s="251" t="s">
        <v>289</v>
      </c>
      <c r="F462" s="260" t="s">
        <v>287</v>
      </c>
      <c r="G462" s="251" t="s">
        <v>63</v>
      </c>
      <c r="H462" s="253">
        <f>H464</f>
        <v>0</v>
      </c>
      <c r="I462" s="253">
        <f>I464</f>
        <v>0</v>
      </c>
      <c r="J462" s="253">
        <f>J464</f>
        <v>0</v>
      </c>
    </row>
    <row r="463" spans="1:10" ht="30" customHeight="1" hidden="1">
      <c r="A463" s="28"/>
      <c r="B463" s="282" t="s">
        <v>57</v>
      </c>
      <c r="C463" s="30"/>
      <c r="D463" s="30" t="s">
        <v>29</v>
      </c>
      <c r="E463" s="30" t="s">
        <v>289</v>
      </c>
      <c r="F463" s="34" t="s">
        <v>287</v>
      </c>
      <c r="G463" s="30" t="s">
        <v>76</v>
      </c>
      <c r="H463" s="59">
        <f>H464</f>
        <v>0</v>
      </c>
      <c r="I463" s="59">
        <f>I464</f>
        <v>0</v>
      </c>
      <c r="J463" s="59">
        <f>J464</f>
        <v>0</v>
      </c>
    </row>
    <row r="464" spans="1:10" ht="30" customHeight="1" hidden="1">
      <c r="A464" s="28"/>
      <c r="B464" s="282" t="s">
        <v>58</v>
      </c>
      <c r="C464" s="30"/>
      <c r="D464" s="30" t="s">
        <v>29</v>
      </c>
      <c r="E464" s="30" t="s">
        <v>289</v>
      </c>
      <c r="F464" s="34" t="s">
        <v>287</v>
      </c>
      <c r="G464" s="30" t="s">
        <v>59</v>
      </c>
      <c r="H464" s="60">
        <v>0</v>
      </c>
      <c r="I464" s="60">
        <v>0</v>
      </c>
      <c r="J464" s="60">
        <v>0</v>
      </c>
    </row>
    <row r="465" spans="1:11" ht="30" customHeight="1" hidden="1">
      <c r="A465" s="15"/>
      <c r="B465" s="316" t="s">
        <v>30</v>
      </c>
      <c r="C465" s="16"/>
      <c r="D465" s="18"/>
      <c r="E465" s="18"/>
      <c r="F465" s="18"/>
      <c r="G465" s="18"/>
      <c r="H465" s="55">
        <f aca="true" t="shared" si="55" ref="H465:J470">H466</f>
        <v>0</v>
      </c>
      <c r="I465" s="55">
        <f t="shared" si="55"/>
        <v>0</v>
      </c>
      <c r="J465" s="55">
        <f t="shared" si="55"/>
        <v>0</v>
      </c>
      <c r="K465" s="67"/>
    </row>
    <row r="466" spans="1:11" ht="15" customHeight="1" hidden="1">
      <c r="A466" s="19"/>
      <c r="B466" s="317" t="s">
        <v>16</v>
      </c>
      <c r="C466" s="48"/>
      <c r="D466" s="48" t="s">
        <v>17</v>
      </c>
      <c r="E466" s="48"/>
      <c r="F466" s="48" t="s">
        <v>63</v>
      </c>
      <c r="G466" s="48" t="s">
        <v>63</v>
      </c>
      <c r="H466" s="64">
        <f t="shared" si="55"/>
        <v>0</v>
      </c>
      <c r="I466" s="64">
        <f t="shared" si="55"/>
        <v>0</v>
      </c>
      <c r="J466" s="64">
        <f t="shared" si="55"/>
        <v>0</v>
      </c>
      <c r="K466" s="67"/>
    </row>
    <row r="467" spans="1:11" ht="30" customHeight="1" hidden="1">
      <c r="A467" s="22"/>
      <c r="B467" s="318" t="s">
        <v>255</v>
      </c>
      <c r="C467" s="24"/>
      <c r="D467" s="24" t="s">
        <v>17</v>
      </c>
      <c r="E467" s="23" t="s">
        <v>256</v>
      </c>
      <c r="F467" s="24"/>
      <c r="G467" s="23"/>
      <c r="H467" s="57">
        <f t="shared" si="55"/>
        <v>0</v>
      </c>
      <c r="I467" s="57">
        <f t="shared" si="55"/>
        <v>0</v>
      </c>
      <c r="J467" s="57">
        <f t="shared" si="55"/>
        <v>0</v>
      </c>
      <c r="K467" s="67"/>
    </row>
    <row r="468" spans="1:11" ht="30" customHeight="1" hidden="1">
      <c r="A468" s="201"/>
      <c r="B468" s="319" t="s">
        <v>251</v>
      </c>
      <c r="C468" s="194"/>
      <c r="D468" s="194" t="s">
        <v>17</v>
      </c>
      <c r="E468" s="194" t="s">
        <v>256</v>
      </c>
      <c r="F468" s="195" t="s">
        <v>252</v>
      </c>
      <c r="G468" s="194"/>
      <c r="H468" s="196">
        <f t="shared" si="55"/>
        <v>0</v>
      </c>
      <c r="I468" s="196">
        <f t="shared" si="55"/>
        <v>0</v>
      </c>
      <c r="J468" s="196">
        <f t="shared" si="55"/>
        <v>0</v>
      </c>
      <c r="K468" s="67"/>
    </row>
    <row r="469" spans="1:11" ht="15" customHeight="1" hidden="1">
      <c r="A469" s="43"/>
      <c r="B469" s="282" t="s">
        <v>209</v>
      </c>
      <c r="C469" s="30"/>
      <c r="D469" s="30" t="s">
        <v>17</v>
      </c>
      <c r="E469" s="30" t="s">
        <v>256</v>
      </c>
      <c r="F469" s="30" t="s">
        <v>388</v>
      </c>
      <c r="G469" s="26"/>
      <c r="H469" s="58">
        <f t="shared" si="55"/>
        <v>0</v>
      </c>
      <c r="I469" s="58">
        <f t="shared" si="55"/>
        <v>0</v>
      </c>
      <c r="J469" s="58">
        <f t="shared" si="55"/>
        <v>0</v>
      </c>
      <c r="K469" s="67"/>
    </row>
    <row r="470" spans="1:11" ht="15" customHeight="1" hidden="1">
      <c r="A470" s="43"/>
      <c r="B470" s="282" t="s">
        <v>209</v>
      </c>
      <c r="C470" s="30"/>
      <c r="D470" s="30" t="s">
        <v>17</v>
      </c>
      <c r="E470" s="30" t="s">
        <v>256</v>
      </c>
      <c r="F470" s="30" t="s">
        <v>253</v>
      </c>
      <c r="G470" s="26"/>
      <c r="H470" s="58">
        <f t="shared" si="55"/>
        <v>0</v>
      </c>
      <c r="I470" s="58">
        <f t="shared" si="55"/>
        <v>0</v>
      </c>
      <c r="J470" s="58">
        <f t="shared" si="55"/>
        <v>0</v>
      </c>
      <c r="K470" s="67"/>
    </row>
    <row r="471" spans="1:11" ht="30" customHeight="1" hidden="1">
      <c r="A471" s="254"/>
      <c r="B471" s="302" t="s">
        <v>90</v>
      </c>
      <c r="C471" s="252"/>
      <c r="D471" s="252" t="s">
        <v>17</v>
      </c>
      <c r="E471" s="251" t="s">
        <v>256</v>
      </c>
      <c r="F471" s="251" t="s">
        <v>254</v>
      </c>
      <c r="G471" s="251"/>
      <c r="H471" s="253">
        <f>H472+H474+H476</f>
        <v>0</v>
      </c>
      <c r="I471" s="253">
        <f>I472+I474+I476</f>
        <v>0</v>
      </c>
      <c r="J471" s="253">
        <f>J472+J474+J476</f>
        <v>0</v>
      </c>
      <c r="K471" s="67"/>
    </row>
    <row r="472" spans="1:11" ht="60" customHeight="1" hidden="1">
      <c r="A472" s="43"/>
      <c r="B472" s="292" t="s">
        <v>92</v>
      </c>
      <c r="C472" s="31"/>
      <c r="D472" s="31" t="s">
        <v>17</v>
      </c>
      <c r="E472" s="30" t="s">
        <v>256</v>
      </c>
      <c r="F472" s="30" t="s">
        <v>254</v>
      </c>
      <c r="G472" s="30" t="s">
        <v>93</v>
      </c>
      <c r="H472" s="59">
        <f>H473</f>
        <v>0</v>
      </c>
      <c r="I472" s="59">
        <f>I473</f>
        <v>0</v>
      </c>
      <c r="J472" s="59">
        <f>J473</f>
        <v>0</v>
      </c>
      <c r="K472" s="67"/>
    </row>
    <row r="473" spans="1:11" ht="15" customHeight="1" hidden="1">
      <c r="A473" s="28"/>
      <c r="B473" s="282" t="s">
        <v>94</v>
      </c>
      <c r="C473" s="31"/>
      <c r="D473" s="31" t="s">
        <v>17</v>
      </c>
      <c r="E473" s="30" t="s">
        <v>256</v>
      </c>
      <c r="F473" s="30" t="s">
        <v>254</v>
      </c>
      <c r="G473" s="30" t="s">
        <v>101</v>
      </c>
      <c r="H473" s="60">
        <v>0</v>
      </c>
      <c r="I473" s="60">
        <v>0</v>
      </c>
      <c r="J473" s="60">
        <v>0</v>
      </c>
      <c r="K473" s="67"/>
    </row>
    <row r="474" spans="1:11" ht="30" customHeight="1" hidden="1">
      <c r="A474" s="28"/>
      <c r="B474" s="282" t="s">
        <v>57</v>
      </c>
      <c r="C474" s="31"/>
      <c r="D474" s="31" t="s">
        <v>17</v>
      </c>
      <c r="E474" s="30" t="s">
        <v>256</v>
      </c>
      <c r="F474" s="30" t="s">
        <v>254</v>
      </c>
      <c r="G474" s="30" t="s">
        <v>76</v>
      </c>
      <c r="H474" s="60">
        <f>H475</f>
        <v>0</v>
      </c>
      <c r="I474" s="60">
        <f>I475</f>
        <v>0</v>
      </c>
      <c r="J474" s="60">
        <f>J475</f>
        <v>0</v>
      </c>
      <c r="K474" s="67"/>
    </row>
    <row r="475" spans="1:11" ht="30" customHeight="1" hidden="1">
      <c r="A475" s="28"/>
      <c r="B475" s="282" t="s">
        <v>58</v>
      </c>
      <c r="C475" s="31"/>
      <c r="D475" s="31" t="s">
        <v>17</v>
      </c>
      <c r="E475" s="30" t="s">
        <v>256</v>
      </c>
      <c r="F475" s="30" t="s">
        <v>254</v>
      </c>
      <c r="G475" s="30" t="s">
        <v>59</v>
      </c>
      <c r="H475" s="60">
        <v>0</v>
      </c>
      <c r="I475" s="60">
        <v>0</v>
      </c>
      <c r="J475" s="60">
        <v>0</v>
      </c>
      <c r="K475" s="67"/>
    </row>
    <row r="476" spans="1:11" ht="15" customHeight="1" hidden="1">
      <c r="A476" s="28"/>
      <c r="B476" s="282" t="s">
        <v>97</v>
      </c>
      <c r="C476" s="31"/>
      <c r="D476" s="31" t="s">
        <v>17</v>
      </c>
      <c r="E476" s="30" t="s">
        <v>256</v>
      </c>
      <c r="F476" s="30" t="s">
        <v>254</v>
      </c>
      <c r="G476" s="30" t="s">
        <v>98</v>
      </c>
      <c r="H476" s="60">
        <f>H477</f>
        <v>0</v>
      </c>
      <c r="I476" s="60">
        <f>I477</f>
        <v>0</v>
      </c>
      <c r="J476" s="60">
        <f>J477</f>
        <v>0</v>
      </c>
      <c r="K476" s="67"/>
    </row>
    <row r="477" spans="1:11" ht="15" customHeight="1" hidden="1">
      <c r="A477" s="28"/>
      <c r="B477" s="282" t="s">
        <v>99</v>
      </c>
      <c r="C477" s="31"/>
      <c r="D477" s="31" t="s">
        <v>17</v>
      </c>
      <c r="E477" s="30" t="s">
        <v>256</v>
      </c>
      <c r="F477" s="30" t="s">
        <v>254</v>
      </c>
      <c r="G477" s="30" t="s">
        <v>100</v>
      </c>
      <c r="H477" s="60">
        <v>0</v>
      </c>
      <c r="I477" s="60">
        <v>0</v>
      </c>
      <c r="J477" s="60">
        <v>0</v>
      </c>
      <c r="K477" s="67"/>
    </row>
    <row r="478" spans="1:11" ht="15" customHeight="1">
      <c r="A478" s="15" t="s">
        <v>503</v>
      </c>
      <c r="B478" s="316" t="s">
        <v>31</v>
      </c>
      <c r="C478" s="16"/>
      <c r="D478" s="18"/>
      <c r="E478" s="18"/>
      <c r="F478" s="18"/>
      <c r="G478" s="18"/>
      <c r="H478" s="55">
        <f aca="true" t="shared" si="56" ref="H478:J479">H479</f>
        <v>20004.822</v>
      </c>
      <c r="I478" s="55">
        <f t="shared" si="56"/>
        <v>13000</v>
      </c>
      <c r="J478" s="55">
        <f t="shared" si="56"/>
        <v>13000.000000000002</v>
      </c>
      <c r="K478" s="67"/>
    </row>
    <row r="479" spans="1:11" ht="15" customHeight="1">
      <c r="A479" s="19" t="s">
        <v>504</v>
      </c>
      <c r="B479" s="317" t="s">
        <v>472</v>
      </c>
      <c r="C479" s="41"/>
      <c r="D479" s="41" t="s">
        <v>23</v>
      </c>
      <c r="E479" s="41"/>
      <c r="F479" s="41"/>
      <c r="G479" s="41"/>
      <c r="H479" s="64">
        <f t="shared" si="56"/>
        <v>20004.822</v>
      </c>
      <c r="I479" s="64">
        <f t="shared" si="56"/>
        <v>13000</v>
      </c>
      <c r="J479" s="64">
        <f t="shared" si="56"/>
        <v>13000.000000000002</v>
      </c>
      <c r="K479" s="67"/>
    </row>
    <row r="480" spans="1:11" ht="15" customHeight="1">
      <c r="A480" s="22"/>
      <c r="B480" s="333" t="s">
        <v>95</v>
      </c>
      <c r="C480" s="52"/>
      <c r="D480" s="52" t="s">
        <v>23</v>
      </c>
      <c r="E480" s="52" t="s">
        <v>96</v>
      </c>
      <c r="F480" s="52"/>
      <c r="G480" s="52"/>
      <c r="H480" s="70">
        <f>H481+H495+H500</f>
        <v>20004.822</v>
      </c>
      <c r="I480" s="70">
        <f>I481+I500</f>
        <v>13000</v>
      </c>
      <c r="J480" s="70">
        <f>J481+J500</f>
        <v>13000.000000000002</v>
      </c>
      <c r="K480" s="67"/>
    </row>
    <row r="481" spans="1:11" ht="45" customHeight="1">
      <c r="A481" s="221"/>
      <c r="B481" s="320" t="s">
        <v>420</v>
      </c>
      <c r="C481" s="206"/>
      <c r="D481" s="206" t="s">
        <v>23</v>
      </c>
      <c r="E481" s="206" t="s">
        <v>96</v>
      </c>
      <c r="F481" s="206" t="s">
        <v>87</v>
      </c>
      <c r="G481" s="206"/>
      <c r="H481" s="200">
        <f>H482</f>
        <v>18886</v>
      </c>
      <c r="I481" s="200">
        <f>I482</f>
        <v>13000</v>
      </c>
      <c r="J481" s="200">
        <f>J482</f>
        <v>13000.000000000002</v>
      </c>
      <c r="K481" s="67"/>
    </row>
    <row r="482" spans="1:11" ht="30" customHeight="1">
      <c r="A482" s="235"/>
      <c r="B482" s="321" t="s">
        <v>88</v>
      </c>
      <c r="C482" s="231"/>
      <c r="D482" s="231" t="s">
        <v>23</v>
      </c>
      <c r="E482" s="231" t="s">
        <v>96</v>
      </c>
      <c r="F482" s="231" t="s">
        <v>89</v>
      </c>
      <c r="G482" s="231" t="s">
        <v>63</v>
      </c>
      <c r="H482" s="229">
        <f>H483+H492</f>
        <v>18886</v>
      </c>
      <c r="I482" s="229">
        <f>I483+I492</f>
        <v>13000</v>
      </c>
      <c r="J482" s="229">
        <f>J483+J492</f>
        <v>13000.000000000002</v>
      </c>
      <c r="K482" s="67"/>
    </row>
    <row r="483" spans="1:11" ht="30" customHeight="1">
      <c r="A483" s="249"/>
      <c r="B483" s="302" t="s">
        <v>90</v>
      </c>
      <c r="C483" s="251"/>
      <c r="D483" s="251" t="s">
        <v>23</v>
      </c>
      <c r="E483" s="251" t="s">
        <v>96</v>
      </c>
      <c r="F483" s="251" t="s">
        <v>91</v>
      </c>
      <c r="G483" s="251"/>
      <c r="H483" s="257">
        <f>H485+H487+H489+H491</f>
        <v>13000</v>
      </c>
      <c r="I483" s="257">
        <f>I485+I487+I489+I491</f>
        <v>13000</v>
      </c>
      <c r="J483" s="257">
        <f>J485+J487+J489+J491</f>
        <v>13000.000000000002</v>
      </c>
      <c r="K483" s="67"/>
    </row>
    <row r="484" spans="1:11" ht="60" customHeight="1">
      <c r="A484" s="28"/>
      <c r="B484" s="292" t="s">
        <v>92</v>
      </c>
      <c r="C484" s="30"/>
      <c r="D484" s="30" t="s">
        <v>23</v>
      </c>
      <c r="E484" s="30" t="s">
        <v>96</v>
      </c>
      <c r="F484" s="30" t="s">
        <v>91</v>
      </c>
      <c r="G484" s="30" t="s">
        <v>93</v>
      </c>
      <c r="H484" s="60">
        <f>H485</f>
        <v>10476.005000000001</v>
      </c>
      <c r="I484" s="60">
        <f>I485</f>
        <v>11181.754</v>
      </c>
      <c r="J484" s="60">
        <f>J485</f>
        <v>11629.024000000001</v>
      </c>
      <c r="K484" s="67"/>
    </row>
    <row r="485" spans="1:11" ht="15" customHeight="1">
      <c r="A485" s="28"/>
      <c r="B485" s="282" t="s">
        <v>94</v>
      </c>
      <c r="C485" s="30"/>
      <c r="D485" s="30" t="s">
        <v>23</v>
      </c>
      <c r="E485" s="30" t="s">
        <v>96</v>
      </c>
      <c r="F485" s="30" t="s">
        <v>91</v>
      </c>
      <c r="G485" s="30" t="s">
        <v>101</v>
      </c>
      <c r="H485" s="351">
        <f>8046.087+2429.918</f>
        <v>10476.005000000001</v>
      </c>
      <c r="I485" s="351">
        <f>8588.137+2593.617</f>
        <v>11181.754</v>
      </c>
      <c r="J485" s="351">
        <f>8931.662+2697.362</f>
        <v>11629.024000000001</v>
      </c>
      <c r="K485" s="67"/>
    </row>
    <row r="486" spans="1:11" ht="30" customHeight="1">
      <c r="A486" s="28"/>
      <c r="B486" s="282" t="s">
        <v>57</v>
      </c>
      <c r="C486" s="30"/>
      <c r="D486" s="30" t="s">
        <v>23</v>
      </c>
      <c r="E486" s="30" t="s">
        <v>96</v>
      </c>
      <c r="F486" s="30" t="s">
        <v>91</v>
      </c>
      <c r="G486" s="30" t="s">
        <v>76</v>
      </c>
      <c r="H486" s="60">
        <f>H487</f>
        <v>2376.995</v>
      </c>
      <c r="I486" s="60">
        <f>I487</f>
        <v>1671.246</v>
      </c>
      <c r="J486" s="60">
        <f>J487</f>
        <v>1223.976</v>
      </c>
      <c r="K486" s="67"/>
    </row>
    <row r="487" spans="1:11" ht="30" customHeight="1">
      <c r="A487" s="28"/>
      <c r="B487" s="282" t="s">
        <v>58</v>
      </c>
      <c r="C487" s="30"/>
      <c r="D487" s="30" t="s">
        <v>23</v>
      </c>
      <c r="E487" s="30" t="s">
        <v>96</v>
      </c>
      <c r="F487" s="30" t="s">
        <v>91</v>
      </c>
      <c r="G487" s="30" t="s">
        <v>59</v>
      </c>
      <c r="H487" s="350">
        <v>2376.995</v>
      </c>
      <c r="I487" s="350">
        <v>1671.246</v>
      </c>
      <c r="J487" s="350">
        <v>1223.976</v>
      </c>
      <c r="K487" s="67"/>
    </row>
    <row r="488" spans="1:11" ht="30" customHeight="1" hidden="1">
      <c r="A488" s="28"/>
      <c r="B488" s="293" t="s">
        <v>65</v>
      </c>
      <c r="C488" s="30"/>
      <c r="D488" s="30" t="s">
        <v>23</v>
      </c>
      <c r="E488" s="30" t="s">
        <v>96</v>
      </c>
      <c r="F488" s="30" t="s">
        <v>91</v>
      </c>
      <c r="G488" s="30" t="s">
        <v>70</v>
      </c>
      <c r="H488" s="60">
        <f>H489</f>
        <v>0</v>
      </c>
      <c r="I488" s="60">
        <f>I489</f>
        <v>0</v>
      </c>
      <c r="J488" s="60">
        <f>J489</f>
        <v>0</v>
      </c>
      <c r="K488" s="67"/>
    </row>
    <row r="489" spans="1:11" ht="15" customHeight="1" hidden="1">
      <c r="A489" s="28"/>
      <c r="B489" s="282" t="s">
        <v>66</v>
      </c>
      <c r="C489" s="30"/>
      <c r="D489" s="30" t="s">
        <v>23</v>
      </c>
      <c r="E489" s="30" t="s">
        <v>96</v>
      </c>
      <c r="F489" s="30" t="s">
        <v>91</v>
      </c>
      <c r="G489" s="30" t="s">
        <v>67</v>
      </c>
      <c r="H489" s="60">
        <v>0</v>
      </c>
      <c r="I489" s="60">
        <v>0</v>
      </c>
      <c r="J489" s="60">
        <v>0</v>
      </c>
      <c r="K489" s="67"/>
    </row>
    <row r="490" spans="1:11" ht="15" customHeight="1">
      <c r="A490" s="28"/>
      <c r="B490" s="282" t="s">
        <v>97</v>
      </c>
      <c r="C490" s="30"/>
      <c r="D490" s="30" t="s">
        <v>23</v>
      </c>
      <c r="E490" s="30" t="s">
        <v>96</v>
      </c>
      <c r="F490" s="30" t="s">
        <v>91</v>
      </c>
      <c r="G490" s="30" t="s">
        <v>98</v>
      </c>
      <c r="H490" s="60">
        <f>H491</f>
        <v>147</v>
      </c>
      <c r="I490" s="60">
        <f>I491</f>
        <v>147</v>
      </c>
      <c r="J490" s="60">
        <f>J491</f>
        <v>147</v>
      </c>
      <c r="K490" s="67"/>
    </row>
    <row r="491" spans="1:11" ht="15" customHeight="1">
      <c r="A491" s="28"/>
      <c r="B491" s="282" t="s">
        <v>99</v>
      </c>
      <c r="C491" s="30"/>
      <c r="D491" s="30" t="s">
        <v>23</v>
      </c>
      <c r="E491" s="30" t="s">
        <v>96</v>
      </c>
      <c r="F491" s="30" t="s">
        <v>91</v>
      </c>
      <c r="G491" s="30" t="s">
        <v>100</v>
      </c>
      <c r="H491" s="60">
        <v>147</v>
      </c>
      <c r="I491" s="60">
        <v>147</v>
      </c>
      <c r="J491" s="60">
        <v>147</v>
      </c>
      <c r="K491" s="67"/>
    </row>
    <row r="492" spans="1:11" ht="90" customHeight="1">
      <c r="A492" s="249"/>
      <c r="B492" s="268" t="s">
        <v>765</v>
      </c>
      <c r="C492" s="251"/>
      <c r="D492" s="251" t="s">
        <v>23</v>
      </c>
      <c r="E492" s="251" t="s">
        <v>96</v>
      </c>
      <c r="F492" s="251" t="s">
        <v>458</v>
      </c>
      <c r="G492" s="251"/>
      <c r="H492" s="257">
        <f>H494</f>
        <v>5886</v>
      </c>
      <c r="I492" s="257">
        <f>I494</f>
        <v>0</v>
      </c>
      <c r="J492" s="257">
        <f>J494</f>
        <v>0</v>
      </c>
      <c r="K492" s="67"/>
    </row>
    <row r="493" spans="1:11" ht="60" customHeight="1">
      <c r="A493" s="28"/>
      <c r="B493" s="292" t="s">
        <v>92</v>
      </c>
      <c r="C493" s="30"/>
      <c r="D493" s="30" t="s">
        <v>23</v>
      </c>
      <c r="E493" s="30" t="s">
        <v>96</v>
      </c>
      <c r="F493" s="30" t="s">
        <v>458</v>
      </c>
      <c r="G493" s="30" t="s">
        <v>93</v>
      </c>
      <c r="H493" s="60">
        <f>H494</f>
        <v>5886</v>
      </c>
      <c r="I493" s="60">
        <f>I494</f>
        <v>0</v>
      </c>
      <c r="J493" s="60">
        <f>J494</f>
        <v>0</v>
      </c>
      <c r="K493" s="67"/>
    </row>
    <row r="494" spans="1:11" ht="15" customHeight="1">
      <c r="A494" s="28"/>
      <c r="B494" s="282" t="s">
        <v>94</v>
      </c>
      <c r="C494" s="30"/>
      <c r="D494" s="30" t="s">
        <v>23</v>
      </c>
      <c r="E494" s="30" t="s">
        <v>96</v>
      </c>
      <c r="F494" s="30" t="s">
        <v>458</v>
      </c>
      <c r="G494" s="30" t="s">
        <v>101</v>
      </c>
      <c r="H494" s="60">
        <f>2943+2943</f>
        <v>5886</v>
      </c>
      <c r="I494" s="60">
        <v>0</v>
      </c>
      <c r="J494" s="60">
        <v>0</v>
      </c>
      <c r="K494" s="67"/>
    </row>
    <row r="495" spans="1:11" ht="60" customHeight="1">
      <c r="A495" s="197"/>
      <c r="B495" s="326" t="s">
        <v>539</v>
      </c>
      <c r="C495" s="199"/>
      <c r="D495" s="206" t="s">
        <v>23</v>
      </c>
      <c r="E495" s="206" t="s">
        <v>96</v>
      </c>
      <c r="F495" s="199" t="s">
        <v>120</v>
      </c>
      <c r="G495" s="206" t="s">
        <v>37</v>
      </c>
      <c r="H495" s="200">
        <f aca="true" t="shared" si="57" ref="H495:J496">H496</f>
        <v>368.422</v>
      </c>
      <c r="I495" s="200">
        <f t="shared" si="57"/>
        <v>0</v>
      </c>
      <c r="J495" s="200">
        <f t="shared" si="57"/>
        <v>0</v>
      </c>
      <c r="K495" s="67"/>
    </row>
    <row r="496" spans="1:11" ht="30" customHeight="1">
      <c r="A496" s="226"/>
      <c r="B496" s="329" t="s">
        <v>540</v>
      </c>
      <c r="C496" s="228"/>
      <c r="D496" s="231" t="s">
        <v>23</v>
      </c>
      <c r="E496" s="231" t="s">
        <v>96</v>
      </c>
      <c r="F496" s="228" t="s">
        <v>121</v>
      </c>
      <c r="G496" s="231" t="s">
        <v>37</v>
      </c>
      <c r="H496" s="229">
        <f t="shared" si="57"/>
        <v>368.422</v>
      </c>
      <c r="I496" s="229">
        <f t="shared" si="57"/>
        <v>0</v>
      </c>
      <c r="J496" s="229">
        <f t="shared" si="57"/>
        <v>0</v>
      </c>
      <c r="K496" s="67"/>
    </row>
    <row r="497" spans="1:11" ht="30" customHeight="1">
      <c r="A497" s="254"/>
      <c r="B497" s="306" t="s">
        <v>362</v>
      </c>
      <c r="C497" s="252"/>
      <c r="D497" s="251" t="s">
        <v>23</v>
      </c>
      <c r="E497" s="251" t="s">
        <v>96</v>
      </c>
      <c r="F497" s="252" t="s">
        <v>541</v>
      </c>
      <c r="G497" s="251"/>
      <c r="H497" s="257">
        <f>H499</f>
        <v>368.422</v>
      </c>
      <c r="I497" s="257">
        <f>I499</f>
        <v>0</v>
      </c>
      <c r="J497" s="257">
        <f>J499</f>
        <v>0</v>
      </c>
      <c r="K497" s="67"/>
    </row>
    <row r="498" spans="1:11" ht="30" customHeight="1">
      <c r="A498" s="42"/>
      <c r="B498" s="287" t="s">
        <v>57</v>
      </c>
      <c r="C498" s="31"/>
      <c r="D498" s="30" t="s">
        <v>23</v>
      </c>
      <c r="E498" s="30" t="s">
        <v>96</v>
      </c>
      <c r="F498" s="33" t="s">
        <v>541</v>
      </c>
      <c r="G498" s="30" t="s">
        <v>76</v>
      </c>
      <c r="H498" s="60">
        <f>H499</f>
        <v>368.422</v>
      </c>
      <c r="I498" s="60">
        <f>I499</f>
        <v>0</v>
      </c>
      <c r="J498" s="60">
        <f>J499</f>
        <v>0</v>
      </c>
      <c r="K498" s="67"/>
    </row>
    <row r="499" spans="1:11" ht="30" customHeight="1">
      <c r="A499" s="42"/>
      <c r="B499" s="282" t="s">
        <v>58</v>
      </c>
      <c r="C499" s="31"/>
      <c r="D499" s="30" t="s">
        <v>23</v>
      </c>
      <c r="E499" s="30" t="s">
        <v>96</v>
      </c>
      <c r="F499" s="33" t="s">
        <v>541</v>
      </c>
      <c r="G499" s="30" t="s">
        <v>59</v>
      </c>
      <c r="H499" s="60">
        <f>18.422+350</f>
        <v>368.422</v>
      </c>
      <c r="I499" s="60">
        <v>0</v>
      </c>
      <c r="J499" s="60">
        <v>0</v>
      </c>
      <c r="K499" s="67"/>
    </row>
    <row r="500" spans="1:11" ht="45" customHeight="1">
      <c r="A500" s="202"/>
      <c r="B500" s="323" t="s">
        <v>449</v>
      </c>
      <c r="C500" s="217"/>
      <c r="D500" s="194" t="s">
        <v>23</v>
      </c>
      <c r="E500" s="218" t="s">
        <v>96</v>
      </c>
      <c r="F500" s="203" t="s">
        <v>257</v>
      </c>
      <c r="G500" s="219"/>
      <c r="H500" s="220">
        <f aca="true" t="shared" si="58" ref="H500:J501">H501</f>
        <v>750.4</v>
      </c>
      <c r="I500" s="220">
        <f t="shared" si="58"/>
        <v>0</v>
      </c>
      <c r="J500" s="220">
        <f t="shared" si="58"/>
        <v>0</v>
      </c>
      <c r="K500" s="67"/>
    </row>
    <row r="501" spans="1:11" ht="15" customHeight="1">
      <c r="A501" s="28"/>
      <c r="B501" s="282" t="s">
        <v>209</v>
      </c>
      <c r="C501" s="50"/>
      <c r="D501" s="30" t="s">
        <v>23</v>
      </c>
      <c r="E501" s="30" t="s">
        <v>96</v>
      </c>
      <c r="F501" s="34" t="s">
        <v>258</v>
      </c>
      <c r="G501" s="51"/>
      <c r="H501" s="59">
        <f t="shared" si="58"/>
        <v>750.4</v>
      </c>
      <c r="I501" s="59">
        <f t="shared" si="58"/>
        <v>0</v>
      </c>
      <c r="J501" s="59">
        <f t="shared" si="58"/>
        <v>0</v>
      </c>
      <c r="K501" s="67"/>
    </row>
    <row r="502" spans="1:11" ht="15" customHeight="1">
      <c r="A502" s="28"/>
      <c r="B502" s="282" t="s">
        <v>209</v>
      </c>
      <c r="C502" s="50"/>
      <c r="D502" s="30" t="s">
        <v>23</v>
      </c>
      <c r="E502" s="30" t="s">
        <v>96</v>
      </c>
      <c r="F502" s="34" t="s">
        <v>259</v>
      </c>
      <c r="G502" s="51"/>
      <c r="H502" s="59">
        <f>H503+H508</f>
        <v>750.4</v>
      </c>
      <c r="I502" s="59">
        <f>I503+I508</f>
        <v>0</v>
      </c>
      <c r="J502" s="59">
        <f>J503+J508</f>
        <v>0</v>
      </c>
      <c r="K502" s="67"/>
    </row>
    <row r="503" spans="1:11" ht="30" customHeight="1">
      <c r="A503" s="249"/>
      <c r="B503" s="302" t="s">
        <v>90</v>
      </c>
      <c r="C503" s="265"/>
      <c r="D503" s="251" t="s">
        <v>23</v>
      </c>
      <c r="E503" s="251" t="s">
        <v>96</v>
      </c>
      <c r="F503" s="260" t="s">
        <v>260</v>
      </c>
      <c r="G503" s="266"/>
      <c r="H503" s="253">
        <f>H504+H506</f>
        <v>750.4</v>
      </c>
      <c r="I503" s="253">
        <f>I504+I506</f>
        <v>0</v>
      </c>
      <c r="J503" s="253">
        <f>J504+J506</f>
        <v>0</v>
      </c>
      <c r="K503" s="67"/>
    </row>
    <row r="504" spans="1:11" ht="30" customHeight="1">
      <c r="A504" s="342"/>
      <c r="B504" s="343" t="s">
        <v>57</v>
      </c>
      <c r="C504" s="344"/>
      <c r="D504" s="30" t="s">
        <v>23</v>
      </c>
      <c r="E504" s="30" t="s">
        <v>96</v>
      </c>
      <c r="F504" s="34" t="s">
        <v>260</v>
      </c>
      <c r="G504" s="30" t="s">
        <v>76</v>
      </c>
      <c r="H504" s="155">
        <f>H505</f>
        <v>750.4</v>
      </c>
      <c r="I504" s="155">
        <f>I505</f>
        <v>0</v>
      </c>
      <c r="J504" s="155">
        <f>J505</f>
        <v>0</v>
      </c>
      <c r="K504" s="67"/>
    </row>
    <row r="505" spans="1:11" ht="30" customHeight="1">
      <c r="A505" s="28"/>
      <c r="B505" s="282" t="s">
        <v>58</v>
      </c>
      <c r="C505" s="50"/>
      <c r="D505" s="30" t="s">
        <v>23</v>
      </c>
      <c r="E505" s="30" t="s">
        <v>96</v>
      </c>
      <c r="F505" s="34" t="s">
        <v>260</v>
      </c>
      <c r="G505" s="30" t="s">
        <v>59</v>
      </c>
      <c r="H505" s="59">
        <v>750.4</v>
      </c>
      <c r="I505" s="59">
        <v>0</v>
      </c>
      <c r="J505" s="59">
        <v>0</v>
      </c>
      <c r="K505" s="67"/>
    </row>
    <row r="506" spans="1:11" ht="15" customHeight="1" hidden="1">
      <c r="A506" s="28"/>
      <c r="B506" s="282" t="s">
        <v>97</v>
      </c>
      <c r="C506" s="50"/>
      <c r="D506" s="30" t="s">
        <v>23</v>
      </c>
      <c r="E506" s="30" t="s">
        <v>96</v>
      </c>
      <c r="F506" s="34" t="s">
        <v>260</v>
      </c>
      <c r="G506" s="30" t="s">
        <v>98</v>
      </c>
      <c r="H506" s="59">
        <f>H507</f>
        <v>0</v>
      </c>
      <c r="I506" s="59">
        <f>I507</f>
        <v>0</v>
      </c>
      <c r="J506" s="59">
        <f>J507</f>
        <v>0</v>
      </c>
      <c r="K506" s="67"/>
    </row>
    <row r="507" spans="1:11" ht="15" customHeight="1" hidden="1">
      <c r="A507" s="28"/>
      <c r="B507" s="282" t="s">
        <v>249</v>
      </c>
      <c r="C507" s="50"/>
      <c r="D507" s="30" t="s">
        <v>23</v>
      </c>
      <c r="E507" s="30" t="s">
        <v>96</v>
      </c>
      <c r="F507" s="34" t="s">
        <v>260</v>
      </c>
      <c r="G507" s="30" t="s">
        <v>250</v>
      </c>
      <c r="H507" s="59">
        <v>0</v>
      </c>
      <c r="I507" s="59">
        <v>0</v>
      </c>
      <c r="J507" s="59">
        <v>0</v>
      </c>
      <c r="K507" s="67"/>
    </row>
    <row r="508" spans="1:11" ht="30" customHeight="1" hidden="1">
      <c r="A508" s="249"/>
      <c r="B508" s="302" t="s">
        <v>362</v>
      </c>
      <c r="C508" s="265"/>
      <c r="D508" s="251" t="s">
        <v>23</v>
      </c>
      <c r="E508" s="251" t="s">
        <v>96</v>
      </c>
      <c r="F508" s="260" t="s">
        <v>261</v>
      </c>
      <c r="G508" s="266"/>
      <c r="H508" s="253">
        <f aca="true" t="shared" si="59" ref="H508:J509">H509</f>
        <v>0</v>
      </c>
      <c r="I508" s="253">
        <f t="shared" si="59"/>
        <v>0</v>
      </c>
      <c r="J508" s="253">
        <f t="shared" si="59"/>
        <v>0</v>
      </c>
      <c r="K508" s="67"/>
    </row>
    <row r="509" spans="1:11" ht="30" customHeight="1" hidden="1">
      <c r="A509" s="28"/>
      <c r="B509" s="282" t="s">
        <v>57</v>
      </c>
      <c r="C509" s="50"/>
      <c r="D509" s="30" t="s">
        <v>23</v>
      </c>
      <c r="E509" s="30" t="s">
        <v>96</v>
      </c>
      <c r="F509" s="34" t="s">
        <v>261</v>
      </c>
      <c r="G509" s="30" t="s">
        <v>76</v>
      </c>
      <c r="H509" s="59">
        <f t="shared" si="59"/>
        <v>0</v>
      </c>
      <c r="I509" s="59">
        <f t="shared" si="59"/>
        <v>0</v>
      </c>
      <c r="J509" s="59">
        <f t="shared" si="59"/>
        <v>0</v>
      </c>
      <c r="K509" s="67"/>
    </row>
    <row r="510" spans="1:11" ht="30" customHeight="1" hidden="1">
      <c r="A510" s="28"/>
      <c r="B510" s="282" t="s">
        <v>58</v>
      </c>
      <c r="C510" s="50"/>
      <c r="D510" s="30" t="s">
        <v>23</v>
      </c>
      <c r="E510" s="30" t="s">
        <v>96</v>
      </c>
      <c r="F510" s="34" t="s">
        <v>261</v>
      </c>
      <c r="G510" s="30" t="s">
        <v>59</v>
      </c>
      <c r="H510" s="59">
        <v>0</v>
      </c>
      <c r="I510" s="59">
        <v>0</v>
      </c>
      <c r="J510" s="59">
        <v>0</v>
      </c>
      <c r="K510" s="67"/>
    </row>
    <row r="511" spans="1:11" ht="45" customHeight="1" hidden="1">
      <c r="A511" s="15"/>
      <c r="B511" s="346" t="s">
        <v>491</v>
      </c>
      <c r="C511" s="16" t="s">
        <v>492</v>
      </c>
      <c r="D511" s="18"/>
      <c r="E511" s="18"/>
      <c r="F511" s="18"/>
      <c r="G511" s="18"/>
      <c r="H511" s="55">
        <f aca="true" t="shared" si="60" ref="H511:J512">H512</f>
        <v>0</v>
      </c>
      <c r="I511" s="55">
        <f t="shared" si="60"/>
        <v>0</v>
      </c>
      <c r="J511" s="55">
        <f t="shared" si="60"/>
        <v>0</v>
      </c>
      <c r="K511" s="67"/>
    </row>
    <row r="512" spans="1:11" ht="15" customHeight="1" hidden="1">
      <c r="A512" s="19"/>
      <c r="B512" s="317" t="s">
        <v>6</v>
      </c>
      <c r="C512" s="20"/>
      <c r="D512" s="20" t="s">
        <v>7</v>
      </c>
      <c r="E512" s="21"/>
      <c r="F512" s="21"/>
      <c r="G512" s="21"/>
      <c r="H512" s="56">
        <f t="shared" si="60"/>
        <v>0</v>
      </c>
      <c r="I512" s="56">
        <f t="shared" si="60"/>
        <v>0</v>
      </c>
      <c r="J512" s="56">
        <f t="shared" si="60"/>
        <v>0</v>
      </c>
      <c r="K512" s="67"/>
    </row>
    <row r="513" spans="1:11" ht="15" customHeight="1" hidden="1">
      <c r="A513" s="35"/>
      <c r="B513" s="318" t="s">
        <v>451</v>
      </c>
      <c r="C513" s="24"/>
      <c r="D513" s="24" t="s">
        <v>7</v>
      </c>
      <c r="E513" s="23" t="s">
        <v>453</v>
      </c>
      <c r="F513" s="23"/>
      <c r="G513" s="24"/>
      <c r="H513" s="57">
        <f aca="true" t="shared" si="61" ref="H513:J516">H514</f>
        <v>0</v>
      </c>
      <c r="I513" s="57">
        <f t="shared" si="61"/>
        <v>0</v>
      </c>
      <c r="J513" s="57">
        <f t="shared" si="61"/>
        <v>0</v>
      </c>
      <c r="K513" s="67"/>
    </row>
    <row r="514" spans="1:11" ht="45" customHeight="1" hidden="1">
      <c r="A514" s="193"/>
      <c r="B514" s="323" t="s">
        <v>449</v>
      </c>
      <c r="C514" s="203"/>
      <c r="D514" s="203" t="s">
        <v>7</v>
      </c>
      <c r="E514" s="203" t="s">
        <v>453</v>
      </c>
      <c r="F514" s="203" t="s">
        <v>257</v>
      </c>
      <c r="G514" s="194"/>
      <c r="H514" s="196">
        <f t="shared" si="61"/>
        <v>0</v>
      </c>
      <c r="I514" s="196">
        <f t="shared" si="61"/>
        <v>0</v>
      </c>
      <c r="J514" s="196">
        <f t="shared" si="61"/>
        <v>0</v>
      </c>
      <c r="K514" s="67"/>
    </row>
    <row r="515" spans="1:11" ht="15" customHeight="1" hidden="1">
      <c r="A515" s="25"/>
      <c r="B515" s="282" t="s">
        <v>209</v>
      </c>
      <c r="C515" s="36"/>
      <c r="D515" s="30" t="s">
        <v>7</v>
      </c>
      <c r="E515" s="30" t="s">
        <v>453</v>
      </c>
      <c r="F515" s="30" t="s">
        <v>258</v>
      </c>
      <c r="G515" s="26"/>
      <c r="H515" s="59">
        <f t="shared" si="61"/>
        <v>0</v>
      </c>
      <c r="I515" s="59">
        <f t="shared" si="61"/>
        <v>0</v>
      </c>
      <c r="J515" s="59">
        <f t="shared" si="61"/>
        <v>0</v>
      </c>
      <c r="K515" s="67"/>
    </row>
    <row r="516" spans="1:11" ht="15" customHeight="1" hidden="1">
      <c r="A516" s="25"/>
      <c r="B516" s="282" t="s">
        <v>209</v>
      </c>
      <c r="C516" s="36"/>
      <c r="D516" s="30" t="s">
        <v>7</v>
      </c>
      <c r="E516" s="30" t="s">
        <v>453</v>
      </c>
      <c r="F516" s="30" t="s">
        <v>259</v>
      </c>
      <c r="G516" s="26"/>
      <c r="H516" s="59">
        <f t="shared" si="61"/>
        <v>0</v>
      </c>
      <c r="I516" s="59">
        <f t="shared" si="61"/>
        <v>0</v>
      </c>
      <c r="J516" s="59">
        <f t="shared" si="61"/>
        <v>0</v>
      </c>
      <c r="K516" s="67"/>
    </row>
    <row r="517" spans="1:11" ht="45" customHeight="1" hidden="1">
      <c r="A517" s="249"/>
      <c r="B517" s="302" t="s">
        <v>450</v>
      </c>
      <c r="C517" s="251"/>
      <c r="D517" s="251" t="s">
        <v>7</v>
      </c>
      <c r="E517" s="251" t="s">
        <v>453</v>
      </c>
      <c r="F517" s="251" t="s">
        <v>452</v>
      </c>
      <c r="G517" s="251"/>
      <c r="H517" s="257">
        <f>H519</f>
        <v>0</v>
      </c>
      <c r="I517" s="257">
        <f>I519</f>
        <v>0</v>
      </c>
      <c r="J517" s="257">
        <f>J519</f>
        <v>0</v>
      </c>
      <c r="K517" s="67"/>
    </row>
    <row r="518" spans="1:11" ht="15" customHeight="1" hidden="1">
      <c r="A518" s="28"/>
      <c r="B518" s="282" t="s">
        <v>97</v>
      </c>
      <c r="C518" s="30"/>
      <c r="D518" s="30" t="s">
        <v>7</v>
      </c>
      <c r="E518" s="30" t="s">
        <v>453</v>
      </c>
      <c r="F518" s="30" t="s">
        <v>452</v>
      </c>
      <c r="G518" s="30" t="s">
        <v>98</v>
      </c>
      <c r="H518" s="60">
        <f>H519</f>
        <v>0</v>
      </c>
      <c r="I518" s="60">
        <f>I519</f>
        <v>0</v>
      </c>
      <c r="J518" s="60">
        <f>J519</f>
        <v>0</v>
      </c>
      <c r="K518" s="67"/>
    </row>
    <row r="519" spans="1:11" ht="15" customHeight="1" hidden="1">
      <c r="A519" s="28"/>
      <c r="B519" s="282" t="s">
        <v>490</v>
      </c>
      <c r="C519" s="30"/>
      <c r="D519" s="30" t="s">
        <v>7</v>
      </c>
      <c r="E519" s="30" t="s">
        <v>453</v>
      </c>
      <c r="F519" s="30" t="s">
        <v>452</v>
      </c>
      <c r="G519" s="30" t="s">
        <v>489</v>
      </c>
      <c r="H519" s="60">
        <v>0</v>
      </c>
      <c r="I519" s="60">
        <v>0</v>
      </c>
      <c r="J519" s="60">
        <v>0</v>
      </c>
      <c r="K519" s="67"/>
    </row>
    <row r="520" spans="1:10" s="1" customFormat="1" ht="45" customHeight="1">
      <c r="A520" s="15" t="s">
        <v>40</v>
      </c>
      <c r="B520" s="316" t="s">
        <v>4</v>
      </c>
      <c r="C520" s="16" t="s">
        <v>493</v>
      </c>
      <c r="D520" s="18"/>
      <c r="E520" s="18"/>
      <c r="F520" s="18"/>
      <c r="G520" s="18"/>
      <c r="H520" s="55">
        <f>H521</f>
        <v>2220.855</v>
      </c>
      <c r="I520" s="55">
        <f>I521</f>
        <v>2368.408</v>
      </c>
      <c r="J520" s="55">
        <f>J521</f>
        <v>2461.943</v>
      </c>
    </row>
    <row r="521" spans="1:10" ht="15" customHeight="1">
      <c r="A521" s="19" t="s">
        <v>8</v>
      </c>
      <c r="B521" s="317" t="s">
        <v>6</v>
      </c>
      <c r="C521" s="20"/>
      <c r="D521" s="20" t="s">
        <v>7</v>
      </c>
      <c r="E521" s="21"/>
      <c r="F521" s="21"/>
      <c r="G521" s="21"/>
      <c r="H521" s="56">
        <f>H522+H529</f>
        <v>2220.855</v>
      </c>
      <c r="I521" s="56">
        <f>I522+I529</f>
        <v>2368.408</v>
      </c>
      <c r="J521" s="56">
        <f>J522+J529</f>
        <v>2461.943</v>
      </c>
    </row>
    <row r="522" spans="1:10" ht="30" customHeight="1">
      <c r="A522" s="22"/>
      <c r="B522" s="318" t="s">
        <v>525</v>
      </c>
      <c r="C522" s="23"/>
      <c r="D522" s="23" t="s">
        <v>7</v>
      </c>
      <c r="E522" s="23" t="s">
        <v>524</v>
      </c>
      <c r="F522" s="24"/>
      <c r="G522" s="24"/>
      <c r="H522" s="57">
        <f aca="true" t="shared" si="62" ref="H522:J523">H523</f>
        <v>1587.624</v>
      </c>
      <c r="I522" s="57">
        <f t="shared" si="62"/>
        <v>1694.579</v>
      </c>
      <c r="J522" s="57">
        <f t="shared" si="62"/>
        <v>1762.392</v>
      </c>
    </row>
    <row r="523" spans="1:10" ht="45" customHeight="1">
      <c r="A523" s="193"/>
      <c r="B523" s="319" t="s">
        <v>205</v>
      </c>
      <c r="C523" s="194"/>
      <c r="D523" s="194" t="s">
        <v>7</v>
      </c>
      <c r="E523" s="194" t="s">
        <v>524</v>
      </c>
      <c r="F523" s="194" t="s">
        <v>206</v>
      </c>
      <c r="G523" s="195"/>
      <c r="H523" s="196">
        <f t="shared" si="62"/>
        <v>1587.624</v>
      </c>
      <c r="I523" s="196">
        <f t="shared" si="62"/>
        <v>1694.579</v>
      </c>
      <c r="J523" s="196">
        <f t="shared" si="62"/>
        <v>1762.392</v>
      </c>
    </row>
    <row r="524" spans="1:10" ht="30" customHeight="1">
      <c r="A524" s="28"/>
      <c r="B524" s="282" t="s">
        <v>527</v>
      </c>
      <c r="C524" s="30"/>
      <c r="D524" s="30" t="s">
        <v>7</v>
      </c>
      <c r="E524" s="30" t="s">
        <v>524</v>
      </c>
      <c r="F524" s="30" t="s">
        <v>526</v>
      </c>
      <c r="G524" s="31"/>
      <c r="H524" s="59">
        <f aca="true" t="shared" si="63" ref="H524:J525">H525</f>
        <v>1587.624</v>
      </c>
      <c r="I524" s="59">
        <f t="shared" si="63"/>
        <v>1694.579</v>
      </c>
      <c r="J524" s="59">
        <f t="shared" si="63"/>
        <v>1762.392</v>
      </c>
    </row>
    <row r="525" spans="1:10" ht="15" customHeight="1">
      <c r="A525" s="28"/>
      <c r="B525" s="282" t="s">
        <v>209</v>
      </c>
      <c r="C525" s="30"/>
      <c r="D525" s="30" t="s">
        <v>7</v>
      </c>
      <c r="E525" s="30" t="s">
        <v>524</v>
      </c>
      <c r="F525" s="30" t="s">
        <v>528</v>
      </c>
      <c r="G525" s="31"/>
      <c r="H525" s="59">
        <f t="shared" si="63"/>
        <v>1587.624</v>
      </c>
      <c r="I525" s="59">
        <f t="shared" si="63"/>
        <v>1694.579</v>
      </c>
      <c r="J525" s="59">
        <f t="shared" si="63"/>
        <v>1762.392</v>
      </c>
    </row>
    <row r="526" spans="1:10" ht="30" customHeight="1">
      <c r="A526" s="249"/>
      <c r="B526" s="302" t="s">
        <v>527</v>
      </c>
      <c r="C526" s="251"/>
      <c r="D526" s="251" t="s">
        <v>7</v>
      </c>
      <c r="E526" s="251" t="s">
        <v>524</v>
      </c>
      <c r="F526" s="251" t="s">
        <v>529</v>
      </c>
      <c r="G526" s="252"/>
      <c r="H526" s="253">
        <f>H528</f>
        <v>1587.624</v>
      </c>
      <c r="I526" s="253">
        <f>I528</f>
        <v>1694.579</v>
      </c>
      <c r="J526" s="253">
        <f>J528</f>
        <v>1762.392</v>
      </c>
    </row>
    <row r="527" spans="1:10" ht="60" customHeight="1">
      <c r="A527" s="28"/>
      <c r="B527" s="282" t="s">
        <v>92</v>
      </c>
      <c r="C527" s="30"/>
      <c r="D527" s="30" t="s">
        <v>7</v>
      </c>
      <c r="E527" s="30" t="s">
        <v>524</v>
      </c>
      <c r="F527" s="30" t="s">
        <v>529</v>
      </c>
      <c r="G527" s="31">
        <v>100</v>
      </c>
      <c r="H527" s="59">
        <f>H528</f>
        <v>1587.624</v>
      </c>
      <c r="I527" s="59">
        <f>I528</f>
        <v>1694.579</v>
      </c>
      <c r="J527" s="59">
        <f>J528</f>
        <v>1762.392</v>
      </c>
    </row>
    <row r="528" spans="1:10" ht="30" customHeight="1">
      <c r="A528" s="28"/>
      <c r="B528" s="282" t="s">
        <v>213</v>
      </c>
      <c r="C528" s="30"/>
      <c r="D528" s="30" t="s">
        <v>7</v>
      </c>
      <c r="E528" s="30" t="s">
        <v>524</v>
      </c>
      <c r="F528" s="30" t="s">
        <v>529</v>
      </c>
      <c r="G528" s="30" t="s">
        <v>214</v>
      </c>
      <c r="H528" s="60">
        <f>1219.373+368.251</f>
        <v>1587.624</v>
      </c>
      <c r="I528" s="60">
        <f>1301.52+393.059</f>
        <v>1694.579</v>
      </c>
      <c r="J528" s="60">
        <f>1353.604+408.788</f>
        <v>1762.392</v>
      </c>
    </row>
    <row r="529" spans="1:11" ht="45" customHeight="1">
      <c r="A529" s="22"/>
      <c r="B529" s="318" t="s">
        <v>216</v>
      </c>
      <c r="C529" s="23"/>
      <c r="D529" s="23" t="s">
        <v>7</v>
      </c>
      <c r="E529" s="23" t="s">
        <v>217</v>
      </c>
      <c r="F529" s="24"/>
      <c r="G529" s="24"/>
      <c r="H529" s="57">
        <f>H530</f>
        <v>633.231</v>
      </c>
      <c r="I529" s="57">
        <f>I530</f>
        <v>673.829</v>
      </c>
      <c r="J529" s="57">
        <f>J530</f>
        <v>699.551</v>
      </c>
      <c r="K529" s="62"/>
    </row>
    <row r="530" spans="1:11" ht="45" customHeight="1">
      <c r="A530" s="193"/>
      <c r="B530" s="319" t="s">
        <v>205</v>
      </c>
      <c r="C530" s="194"/>
      <c r="D530" s="194" t="s">
        <v>7</v>
      </c>
      <c r="E530" s="194" t="s">
        <v>217</v>
      </c>
      <c r="F530" s="194" t="s">
        <v>206</v>
      </c>
      <c r="G530" s="195"/>
      <c r="H530" s="196">
        <f>H531+H540</f>
        <v>633.231</v>
      </c>
      <c r="I530" s="196">
        <f>I531+I540</f>
        <v>673.829</v>
      </c>
      <c r="J530" s="196">
        <f>J531+J540</f>
        <v>699.551</v>
      </c>
      <c r="K530" s="63"/>
    </row>
    <row r="531" spans="1:10" ht="30" customHeight="1">
      <c r="A531" s="28"/>
      <c r="B531" s="282" t="s">
        <v>207</v>
      </c>
      <c r="C531" s="30"/>
      <c r="D531" s="30" t="s">
        <v>7</v>
      </c>
      <c r="E531" s="30" t="s">
        <v>217</v>
      </c>
      <c r="F531" s="30" t="s">
        <v>208</v>
      </c>
      <c r="G531" s="31"/>
      <c r="H531" s="59">
        <f aca="true" t="shared" si="64" ref="H531:J532">H532</f>
        <v>633.231</v>
      </c>
      <c r="I531" s="59">
        <f t="shared" si="64"/>
        <v>673.829</v>
      </c>
      <c r="J531" s="59">
        <f t="shared" si="64"/>
        <v>699.551</v>
      </c>
    </row>
    <row r="532" spans="1:10" ht="15" customHeight="1">
      <c r="A532" s="28"/>
      <c r="B532" s="282" t="s">
        <v>209</v>
      </c>
      <c r="C532" s="30"/>
      <c r="D532" s="30" t="s">
        <v>7</v>
      </c>
      <c r="E532" s="30" t="s">
        <v>217</v>
      </c>
      <c r="F532" s="30" t="s">
        <v>210</v>
      </c>
      <c r="G532" s="31"/>
      <c r="H532" s="59">
        <f t="shared" si="64"/>
        <v>633.231</v>
      </c>
      <c r="I532" s="59">
        <f t="shared" si="64"/>
        <v>673.829</v>
      </c>
      <c r="J532" s="59">
        <f t="shared" si="64"/>
        <v>699.551</v>
      </c>
    </row>
    <row r="533" spans="1:10" ht="15" customHeight="1">
      <c r="A533" s="249"/>
      <c r="B533" s="302" t="s">
        <v>211</v>
      </c>
      <c r="C533" s="251"/>
      <c r="D533" s="251" t="s">
        <v>7</v>
      </c>
      <c r="E533" s="251" t="s">
        <v>217</v>
      </c>
      <c r="F533" s="251" t="s">
        <v>212</v>
      </c>
      <c r="G533" s="252"/>
      <c r="H533" s="253">
        <f>H535+H537+H539</f>
        <v>633.231</v>
      </c>
      <c r="I533" s="253">
        <f>I535+I537+I539</f>
        <v>673.829</v>
      </c>
      <c r="J533" s="253">
        <f>J535+J537+J539</f>
        <v>699.551</v>
      </c>
    </row>
    <row r="534" spans="1:10" ht="60" customHeight="1">
      <c r="A534" s="28"/>
      <c r="B534" s="282" t="s">
        <v>92</v>
      </c>
      <c r="C534" s="30"/>
      <c r="D534" s="30" t="s">
        <v>7</v>
      </c>
      <c r="E534" s="30" t="s">
        <v>217</v>
      </c>
      <c r="F534" s="30" t="s">
        <v>212</v>
      </c>
      <c r="G534" s="31">
        <v>100</v>
      </c>
      <c r="H534" s="59">
        <f>H535</f>
        <v>602.231</v>
      </c>
      <c r="I534" s="59">
        <f>I535</f>
        <v>642.829</v>
      </c>
      <c r="J534" s="59">
        <f>J535</f>
        <v>668.551</v>
      </c>
    </row>
    <row r="535" spans="1:10" ht="30" customHeight="1">
      <c r="A535" s="28"/>
      <c r="B535" s="282" t="s">
        <v>213</v>
      </c>
      <c r="C535" s="30"/>
      <c r="D535" s="30" t="s">
        <v>7</v>
      </c>
      <c r="E535" s="30" t="s">
        <v>217</v>
      </c>
      <c r="F535" s="30" t="s">
        <v>212</v>
      </c>
      <c r="G535" s="30" t="s">
        <v>214</v>
      </c>
      <c r="H535" s="60">
        <f>462.543+139.688</f>
        <v>602.231</v>
      </c>
      <c r="I535" s="60">
        <f>493.724+149.105</f>
        <v>642.829</v>
      </c>
      <c r="J535" s="60">
        <f>513.48+155.071</f>
        <v>668.551</v>
      </c>
    </row>
    <row r="536" spans="1:10" ht="30" customHeight="1">
      <c r="A536" s="28"/>
      <c r="B536" s="192" t="s">
        <v>57</v>
      </c>
      <c r="C536" s="30"/>
      <c r="D536" s="30" t="s">
        <v>7</v>
      </c>
      <c r="E536" s="30" t="s">
        <v>217</v>
      </c>
      <c r="F536" s="30" t="s">
        <v>212</v>
      </c>
      <c r="G536" s="31">
        <v>200</v>
      </c>
      <c r="H536" s="59">
        <f>H537</f>
        <v>30</v>
      </c>
      <c r="I536" s="59">
        <f>I537</f>
        <v>30</v>
      </c>
      <c r="J536" s="59">
        <f>J537</f>
        <v>30</v>
      </c>
    </row>
    <row r="537" spans="1:10" ht="30" customHeight="1">
      <c r="A537" s="28"/>
      <c r="B537" s="282" t="s">
        <v>58</v>
      </c>
      <c r="C537" s="30"/>
      <c r="D537" s="30" t="s">
        <v>7</v>
      </c>
      <c r="E537" s="30" t="s">
        <v>217</v>
      </c>
      <c r="F537" s="30" t="s">
        <v>212</v>
      </c>
      <c r="G537" s="30" t="s">
        <v>59</v>
      </c>
      <c r="H537" s="60">
        <f>5+5+5+15</f>
        <v>30</v>
      </c>
      <c r="I537" s="60">
        <f>5+5+5+15</f>
        <v>30</v>
      </c>
      <c r="J537" s="60">
        <f>5+5+5+15</f>
        <v>30</v>
      </c>
    </row>
    <row r="538" spans="1:10" ht="15" customHeight="1">
      <c r="A538" s="28"/>
      <c r="B538" s="282" t="s">
        <v>97</v>
      </c>
      <c r="C538" s="30"/>
      <c r="D538" s="30" t="s">
        <v>7</v>
      </c>
      <c r="E538" s="30" t="s">
        <v>217</v>
      </c>
      <c r="F538" s="30" t="s">
        <v>212</v>
      </c>
      <c r="G538" s="30" t="s">
        <v>98</v>
      </c>
      <c r="H538" s="60">
        <f>H539</f>
        <v>1</v>
      </c>
      <c r="I538" s="60">
        <f>I539</f>
        <v>1</v>
      </c>
      <c r="J538" s="60">
        <f>J539</f>
        <v>1</v>
      </c>
    </row>
    <row r="539" spans="1:10" ht="15" customHeight="1">
      <c r="A539" s="28"/>
      <c r="B539" s="282" t="s">
        <v>99</v>
      </c>
      <c r="C539" s="30"/>
      <c r="D539" s="30" t="s">
        <v>7</v>
      </c>
      <c r="E539" s="30" t="s">
        <v>217</v>
      </c>
      <c r="F539" s="30" t="s">
        <v>212</v>
      </c>
      <c r="G539" s="30" t="s">
        <v>100</v>
      </c>
      <c r="H539" s="60">
        <v>1</v>
      </c>
      <c r="I539" s="60">
        <v>1</v>
      </c>
      <c r="J539" s="60">
        <v>1</v>
      </c>
    </row>
    <row r="540" spans="1:10" ht="45" customHeight="1" hidden="1">
      <c r="A540" s="28"/>
      <c r="B540" s="282" t="s">
        <v>233</v>
      </c>
      <c r="C540" s="30"/>
      <c r="D540" s="30" t="s">
        <v>7</v>
      </c>
      <c r="E540" s="30" t="s">
        <v>217</v>
      </c>
      <c r="F540" s="30" t="s">
        <v>234</v>
      </c>
      <c r="G540" s="30"/>
      <c r="H540" s="60">
        <f aca="true" t="shared" si="65" ref="H540:J541">H541</f>
        <v>0</v>
      </c>
      <c r="I540" s="60">
        <f t="shared" si="65"/>
        <v>0</v>
      </c>
      <c r="J540" s="60">
        <f t="shared" si="65"/>
        <v>0</v>
      </c>
    </row>
    <row r="541" spans="1:10" ht="15" customHeight="1" hidden="1">
      <c r="A541" s="28"/>
      <c r="B541" s="282" t="s">
        <v>209</v>
      </c>
      <c r="C541" s="30"/>
      <c r="D541" s="30" t="s">
        <v>7</v>
      </c>
      <c r="E541" s="30" t="s">
        <v>217</v>
      </c>
      <c r="F541" s="30" t="s">
        <v>235</v>
      </c>
      <c r="G541" s="31"/>
      <c r="H541" s="59">
        <f t="shared" si="65"/>
        <v>0</v>
      </c>
      <c r="I541" s="59">
        <f t="shared" si="65"/>
        <v>0</v>
      </c>
      <c r="J541" s="59">
        <f t="shared" si="65"/>
        <v>0</v>
      </c>
    </row>
    <row r="542" spans="1:10" ht="30" customHeight="1" hidden="1">
      <c r="A542" s="249"/>
      <c r="B542" s="302" t="s">
        <v>236</v>
      </c>
      <c r="C542" s="251"/>
      <c r="D542" s="251" t="s">
        <v>7</v>
      </c>
      <c r="E542" s="251" t="s">
        <v>217</v>
      </c>
      <c r="F542" s="251" t="s">
        <v>237</v>
      </c>
      <c r="G542" s="252"/>
      <c r="H542" s="253">
        <f>H544</f>
        <v>0</v>
      </c>
      <c r="I542" s="253">
        <f>I544</f>
        <v>0</v>
      </c>
      <c r="J542" s="253">
        <f>J544</f>
        <v>0</v>
      </c>
    </row>
    <row r="543" spans="1:10" ht="60" customHeight="1" hidden="1">
      <c r="A543" s="28"/>
      <c r="B543" s="282" t="s">
        <v>92</v>
      </c>
      <c r="C543" s="30"/>
      <c r="D543" s="30" t="s">
        <v>7</v>
      </c>
      <c r="E543" s="30" t="s">
        <v>217</v>
      </c>
      <c r="F543" s="30" t="s">
        <v>237</v>
      </c>
      <c r="G543" s="31">
        <v>100</v>
      </c>
      <c r="H543" s="59">
        <f>H544</f>
        <v>0</v>
      </c>
      <c r="I543" s="59">
        <f>I544</f>
        <v>0</v>
      </c>
      <c r="J543" s="59">
        <f>J544</f>
        <v>0</v>
      </c>
    </row>
    <row r="544" spans="1:10" ht="30" customHeight="1" hidden="1">
      <c r="A544" s="28"/>
      <c r="B544" s="282" t="s">
        <v>213</v>
      </c>
      <c r="C544" s="30"/>
      <c r="D544" s="30" t="s">
        <v>7</v>
      </c>
      <c r="E544" s="30" t="s">
        <v>217</v>
      </c>
      <c r="F544" s="30" t="s">
        <v>237</v>
      </c>
      <c r="G544" s="30" t="s">
        <v>214</v>
      </c>
      <c r="H544" s="60">
        <v>0</v>
      </c>
      <c r="I544" s="60">
        <v>0</v>
      </c>
      <c r="J544" s="60">
        <v>0</v>
      </c>
    </row>
    <row r="545" spans="1:11" s="8" customFormat="1" ht="15" customHeight="1">
      <c r="A545" s="522" t="s">
        <v>294</v>
      </c>
      <c r="B545" s="523"/>
      <c r="C545" s="523"/>
      <c r="D545" s="523"/>
      <c r="E545" s="523"/>
      <c r="F545" s="523"/>
      <c r="G545" s="524"/>
      <c r="H545" s="76">
        <f>H16+H511+H520</f>
        <v>115952.65</v>
      </c>
      <c r="I545" s="76">
        <f>I16+I511+I520</f>
        <v>82408.29699999999</v>
      </c>
      <c r="J545" s="76">
        <f>J16+J511+J520</f>
        <v>80357.02</v>
      </c>
      <c r="K545" s="77"/>
    </row>
    <row r="546" ht="12.75">
      <c r="J546" s="53"/>
    </row>
    <row r="547" ht="12.75">
      <c r="J547" s="53"/>
    </row>
    <row r="548" ht="12.75">
      <c r="J548" s="53"/>
    </row>
    <row r="549" ht="12.75">
      <c r="J549" s="53"/>
    </row>
    <row r="550" ht="12.75">
      <c r="J550" s="53"/>
    </row>
    <row r="551" ht="12.75">
      <c r="J551" s="53"/>
    </row>
    <row r="552" ht="12.75">
      <c r="J552" s="53"/>
    </row>
    <row r="553" ht="12.75">
      <c r="J553" s="53"/>
    </row>
    <row r="554" ht="12.75">
      <c r="J554" s="53"/>
    </row>
    <row r="555" ht="12.75">
      <c r="J555" s="53"/>
    </row>
    <row r="556" ht="12.75">
      <c r="J556" s="53"/>
    </row>
    <row r="557" ht="12.75">
      <c r="J557" s="53"/>
    </row>
    <row r="558" ht="12.75">
      <c r="J558" s="53"/>
    </row>
    <row r="559" ht="12.75">
      <c r="J559" s="53"/>
    </row>
    <row r="560" ht="12.75">
      <c r="J560" s="53"/>
    </row>
    <row r="561" ht="12.75">
      <c r="J561" s="53"/>
    </row>
    <row r="562" ht="12.75">
      <c r="J562" s="53"/>
    </row>
    <row r="563" ht="12.75">
      <c r="J563" s="53"/>
    </row>
    <row r="564" ht="12.75">
      <c r="J564" s="53"/>
    </row>
    <row r="565" ht="12.75">
      <c r="J565" s="53"/>
    </row>
    <row r="566" ht="12.75">
      <c r="J566" s="53"/>
    </row>
    <row r="567" ht="12.75">
      <c r="J567" s="53"/>
    </row>
    <row r="568" ht="12.75">
      <c r="J568" s="53"/>
    </row>
    <row r="569" ht="12.75">
      <c r="J569" s="53"/>
    </row>
    <row r="570" ht="12.75">
      <c r="J570" s="53"/>
    </row>
    <row r="571" ht="12.75">
      <c r="J571" s="53"/>
    </row>
    <row r="572" ht="12.75">
      <c r="J572" s="53"/>
    </row>
    <row r="573" ht="12.75">
      <c r="J573" s="53"/>
    </row>
    <row r="574" ht="12.75">
      <c r="J574" s="53"/>
    </row>
    <row r="575" ht="12.75">
      <c r="J575" s="53"/>
    </row>
    <row r="576" ht="12.75">
      <c r="J576" s="53"/>
    </row>
    <row r="577" ht="12.75">
      <c r="J577" s="53"/>
    </row>
    <row r="578" ht="12.75">
      <c r="J578" s="53"/>
    </row>
    <row r="579" ht="12.75">
      <c r="J579" s="53"/>
    </row>
    <row r="580" ht="12.75">
      <c r="J580" s="53"/>
    </row>
    <row r="581" ht="12.75">
      <c r="J581" s="53"/>
    </row>
    <row r="582" ht="12.75">
      <c r="J582" s="53"/>
    </row>
    <row r="583" ht="12.75">
      <c r="J583" s="53"/>
    </row>
    <row r="584" ht="12.75">
      <c r="J584" s="53"/>
    </row>
  </sheetData>
  <sheetProtection/>
  <mergeCells count="17">
    <mergeCell ref="A11:J11"/>
    <mergeCell ref="A9:J9"/>
    <mergeCell ref="A1:J1"/>
    <mergeCell ref="A2:J2"/>
    <mergeCell ref="A3:J3"/>
    <mergeCell ref="A4:J4"/>
    <mergeCell ref="A5:J5"/>
    <mergeCell ref="A545:G545"/>
    <mergeCell ref="A10:J10"/>
    <mergeCell ref="H13:J13"/>
    <mergeCell ref="A13:A14"/>
    <mergeCell ref="B13:B14"/>
    <mergeCell ref="C13:C14"/>
    <mergeCell ref="D13:D14"/>
    <mergeCell ref="E13:E14"/>
    <mergeCell ref="G13:G14"/>
    <mergeCell ref="F13:F14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3" max="255" man="1"/>
    <brk id="82" max="255" man="1"/>
    <brk id="125" max="9" man="1"/>
    <brk id="161" max="9" man="1"/>
    <brk id="222" max="9" man="1"/>
    <brk id="306" max="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5" sqref="A5:J5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7109375" style="0" customWidth="1"/>
    <col min="4" max="4" width="15.421875" style="0" customWidth="1"/>
    <col min="5" max="5" width="20.00390625" style="0" customWidth="1"/>
    <col min="6" max="6" width="33.8515625" style="0" customWidth="1"/>
    <col min="7" max="7" width="13.7109375" style="0" customWidth="1"/>
    <col min="8" max="10" width="11.7109375" style="0" customWidth="1"/>
  </cols>
  <sheetData>
    <row r="1" spans="1:10" ht="15" customHeight="1">
      <c r="A1" s="492" t="s">
        <v>699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5" customHeight="1">
      <c r="A2" s="492" t="s">
        <v>33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ht="15" customHeight="1">
      <c r="A3" s="492" t="s">
        <v>34</v>
      </c>
      <c r="B3" s="492"/>
      <c r="C3" s="492"/>
      <c r="D3" s="492"/>
      <c r="E3" s="492"/>
      <c r="F3" s="492"/>
      <c r="G3" s="492"/>
      <c r="H3" s="492"/>
      <c r="I3" s="492"/>
      <c r="J3" s="492"/>
    </row>
    <row r="4" spans="1:10" ht="15" customHeight="1">
      <c r="A4" s="492" t="s">
        <v>35</v>
      </c>
      <c r="B4" s="492"/>
      <c r="C4" s="492"/>
      <c r="D4" s="492"/>
      <c r="E4" s="492"/>
      <c r="F4" s="492"/>
      <c r="G4" s="492"/>
      <c r="H4" s="492"/>
      <c r="I4" s="492"/>
      <c r="J4" s="492"/>
    </row>
    <row r="5" spans="1:10" ht="15" customHeight="1">
      <c r="A5" s="492" t="s">
        <v>780</v>
      </c>
      <c r="B5" s="492"/>
      <c r="C5" s="492"/>
      <c r="D5" s="492"/>
      <c r="E5" s="492"/>
      <c r="F5" s="492"/>
      <c r="G5" s="492"/>
      <c r="H5" s="492"/>
      <c r="I5" s="492"/>
      <c r="J5" s="492"/>
    </row>
    <row r="6" ht="15" customHeight="1"/>
    <row r="7" ht="15" customHeight="1"/>
    <row r="8" ht="15" customHeight="1"/>
    <row r="9" spans="1:10" ht="30" customHeight="1">
      <c r="A9" s="388"/>
      <c r="B9" s="541" t="s">
        <v>743</v>
      </c>
      <c r="C9" s="541"/>
      <c r="D9" s="541"/>
      <c r="E9" s="541"/>
      <c r="F9" s="541"/>
      <c r="G9" s="541"/>
      <c r="H9" s="541"/>
      <c r="I9" s="541"/>
      <c r="J9" s="541"/>
    </row>
    <row r="10" ht="15" customHeight="1"/>
    <row r="11" spans="1:10" ht="60" customHeight="1">
      <c r="A11" s="389" t="s">
        <v>38</v>
      </c>
      <c r="B11" s="389" t="s">
        <v>700</v>
      </c>
      <c r="C11" s="389" t="s">
        <v>701</v>
      </c>
      <c r="D11" s="389" t="s">
        <v>702</v>
      </c>
      <c r="E11" s="389" t="s">
        <v>703</v>
      </c>
      <c r="F11" s="389" t="s">
        <v>704</v>
      </c>
      <c r="G11" s="389" t="s">
        <v>758</v>
      </c>
      <c r="H11" s="389" t="s">
        <v>705</v>
      </c>
      <c r="I11" s="389" t="s">
        <v>706</v>
      </c>
      <c r="J11" s="389" t="s">
        <v>744</v>
      </c>
    </row>
    <row r="12" spans="1:10" ht="69" customHeight="1" hidden="1">
      <c r="A12" s="531"/>
      <c r="B12" s="531" t="s">
        <v>445</v>
      </c>
      <c r="C12" s="531" t="s">
        <v>143</v>
      </c>
      <c r="D12" s="531" t="s">
        <v>42</v>
      </c>
      <c r="E12" s="531" t="s">
        <v>42</v>
      </c>
      <c r="F12" s="535" t="s">
        <v>707</v>
      </c>
      <c r="G12" s="538" t="s">
        <v>708</v>
      </c>
      <c r="H12" s="533">
        <v>0</v>
      </c>
      <c r="I12" s="533">
        <v>0</v>
      </c>
      <c r="J12" s="533">
        <v>0</v>
      </c>
    </row>
    <row r="13" spans="1:10" ht="69" customHeight="1" hidden="1">
      <c r="A13" s="532"/>
      <c r="B13" s="532"/>
      <c r="C13" s="532"/>
      <c r="D13" s="532"/>
      <c r="E13" s="532"/>
      <c r="F13" s="536"/>
      <c r="G13" s="539"/>
      <c r="H13" s="534"/>
      <c r="I13" s="534"/>
      <c r="J13" s="534"/>
    </row>
    <row r="14" spans="1:10" ht="69" customHeight="1" hidden="1">
      <c r="A14" s="508"/>
      <c r="B14" s="508"/>
      <c r="C14" s="508"/>
      <c r="D14" s="508"/>
      <c r="E14" s="508"/>
      <c r="F14" s="537"/>
      <c r="G14" s="540"/>
      <c r="H14" s="508"/>
      <c r="I14" s="508"/>
      <c r="J14" s="508"/>
    </row>
    <row r="15" spans="1:10" ht="15" customHeight="1" hidden="1">
      <c r="A15" s="528" t="s">
        <v>709</v>
      </c>
      <c r="B15" s="529"/>
      <c r="C15" s="529"/>
      <c r="D15" s="529"/>
      <c r="E15" s="529"/>
      <c r="F15" s="530"/>
      <c r="G15" s="390"/>
      <c r="H15" s="391">
        <f>H12+H13+H14</f>
        <v>0</v>
      </c>
      <c r="I15" s="391">
        <f>I12+I13+I14</f>
        <v>0</v>
      </c>
      <c r="J15" s="391">
        <f>J12+J13+J14</f>
        <v>0</v>
      </c>
    </row>
    <row r="16" spans="1:10" ht="90" customHeight="1" hidden="1">
      <c r="A16" s="531"/>
      <c r="B16" s="531" t="s">
        <v>445</v>
      </c>
      <c r="C16" s="531" t="s">
        <v>154</v>
      </c>
      <c r="D16" s="531" t="s">
        <v>42</v>
      </c>
      <c r="E16" s="531" t="s">
        <v>42</v>
      </c>
      <c r="F16" s="192" t="s">
        <v>710</v>
      </c>
      <c r="G16" s="192"/>
      <c r="H16" s="392">
        <v>0</v>
      </c>
      <c r="I16" s="392">
        <v>0</v>
      </c>
      <c r="J16" s="392">
        <v>0</v>
      </c>
    </row>
    <row r="17" spans="1:10" ht="105" customHeight="1" hidden="1">
      <c r="A17" s="466"/>
      <c r="B17" s="466"/>
      <c r="C17" s="466"/>
      <c r="D17" s="466"/>
      <c r="E17" s="466"/>
      <c r="F17" s="192" t="s">
        <v>711</v>
      </c>
      <c r="G17" s="393" t="s">
        <v>712</v>
      </c>
      <c r="H17" s="394">
        <v>0</v>
      </c>
      <c r="I17" s="394">
        <v>0</v>
      </c>
      <c r="J17" s="394">
        <v>0</v>
      </c>
    </row>
    <row r="18" spans="1:10" ht="90" customHeight="1" hidden="1">
      <c r="A18" s="467"/>
      <c r="B18" s="467"/>
      <c r="C18" s="467"/>
      <c r="D18" s="467"/>
      <c r="E18" s="467"/>
      <c r="F18" s="192" t="s">
        <v>713</v>
      </c>
      <c r="G18" s="192"/>
      <c r="H18" s="392">
        <v>0</v>
      </c>
      <c r="I18" s="392">
        <v>0</v>
      </c>
      <c r="J18" s="392">
        <v>0</v>
      </c>
    </row>
    <row r="19" spans="1:10" ht="15" customHeight="1" hidden="1">
      <c r="A19" s="528" t="s">
        <v>709</v>
      </c>
      <c r="B19" s="529"/>
      <c r="C19" s="529"/>
      <c r="D19" s="529"/>
      <c r="E19" s="529"/>
      <c r="F19" s="530"/>
      <c r="G19" s="390"/>
      <c r="H19" s="391">
        <f>H16+H17+H18</f>
        <v>0</v>
      </c>
      <c r="I19" s="391">
        <f>I16+I17+I18</f>
        <v>0</v>
      </c>
      <c r="J19" s="391">
        <f>J16+J17+J18</f>
        <v>0</v>
      </c>
    </row>
    <row r="20" spans="1:10" ht="90" customHeight="1">
      <c r="A20" s="531">
        <v>1</v>
      </c>
      <c r="B20" s="531" t="s">
        <v>445</v>
      </c>
      <c r="C20" s="531" t="s">
        <v>381</v>
      </c>
      <c r="D20" s="531" t="s">
        <v>42</v>
      </c>
      <c r="E20" s="531" t="s">
        <v>42</v>
      </c>
      <c r="F20" s="535" t="s">
        <v>766</v>
      </c>
      <c r="G20" s="538">
        <v>2021</v>
      </c>
      <c r="H20" s="533">
        <v>900</v>
      </c>
      <c r="I20" s="533">
        <v>0</v>
      </c>
      <c r="J20" s="533">
        <v>0</v>
      </c>
    </row>
    <row r="21" spans="1:10" ht="90" customHeight="1">
      <c r="A21" s="532"/>
      <c r="B21" s="532"/>
      <c r="C21" s="532"/>
      <c r="D21" s="532"/>
      <c r="E21" s="532"/>
      <c r="F21" s="536"/>
      <c r="G21" s="539"/>
      <c r="H21" s="534"/>
      <c r="I21" s="534"/>
      <c r="J21" s="534"/>
    </row>
    <row r="22" spans="1:10" ht="90" customHeight="1">
      <c r="A22" s="508"/>
      <c r="B22" s="508"/>
      <c r="C22" s="508"/>
      <c r="D22" s="508"/>
      <c r="E22" s="508"/>
      <c r="F22" s="537"/>
      <c r="G22" s="540"/>
      <c r="H22" s="508"/>
      <c r="I22" s="508"/>
      <c r="J22" s="508"/>
    </row>
    <row r="23" spans="1:10" ht="15" customHeight="1">
      <c r="A23" s="528" t="s">
        <v>709</v>
      </c>
      <c r="B23" s="529"/>
      <c r="C23" s="529"/>
      <c r="D23" s="529"/>
      <c r="E23" s="529"/>
      <c r="F23" s="530"/>
      <c r="G23" s="390"/>
      <c r="H23" s="391">
        <f>H20+H21+H22</f>
        <v>900</v>
      </c>
      <c r="I23" s="391">
        <f>I20+I21+I22</f>
        <v>0</v>
      </c>
      <c r="J23" s="391">
        <f>J20+J21+J22</f>
        <v>0</v>
      </c>
    </row>
    <row r="24" spans="1:10" ht="132" customHeight="1">
      <c r="A24" s="395">
        <v>2</v>
      </c>
      <c r="B24" s="365" t="s">
        <v>415</v>
      </c>
      <c r="C24" s="365" t="s">
        <v>714</v>
      </c>
      <c r="D24" s="365" t="s">
        <v>42</v>
      </c>
      <c r="E24" s="365" t="s">
        <v>42</v>
      </c>
      <c r="F24" s="168" t="s">
        <v>715</v>
      </c>
      <c r="G24" s="365">
        <v>2022</v>
      </c>
      <c r="H24" s="396">
        <f>200-200</f>
        <v>0</v>
      </c>
      <c r="I24" s="396">
        <f>17.03+1686.001</f>
        <v>1703.031</v>
      </c>
      <c r="J24" s="396">
        <v>0</v>
      </c>
    </row>
    <row r="25" spans="1:10" ht="15" customHeight="1">
      <c r="A25" s="528" t="s">
        <v>709</v>
      </c>
      <c r="B25" s="529"/>
      <c r="C25" s="529"/>
      <c r="D25" s="529"/>
      <c r="E25" s="529"/>
      <c r="F25" s="530"/>
      <c r="G25" s="390"/>
      <c r="H25" s="391">
        <f>H24</f>
        <v>0</v>
      </c>
      <c r="I25" s="391">
        <f>I24</f>
        <v>1703.031</v>
      </c>
      <c r="J25" s="391">
        <f>J24</f>
        <v>0</v>
      </c>
    </row>
    <row r="26" spans="1:10" ht="135" customHeight="1" hidden="1">
      <c r="A26" s="395"/>
      <c r="B26" s="365" t="s">
        <v>415</v>
      </c>
      <c r="C26" s="365" t="s">
        <v>81</v>
      </c>
      <c r="D26" s="365" t="s">
        <v>42</v>
      </c>
      <c r="E26" s="365" t="s">
        <v>42</v>
      </c>
      <c r="F26" s="168" t="s">
        <v>716</v>
      </c>
      <c r="G26" s="168"/>
      <c r="H26" s="396">
        <f>4400-3400-1000</f>
        <v>0</v>
      </c>
      <c r="I26" s="396">
        <f>4400-3400-1000</f>
        <v>0</v>
      </c>
      <c r="J26" s="396">
        <f>4400-3400-1000</f>
        <v>0</v>
      </c>
    </row>
    <row r="27" spans="1:10" ht="15" customHeight="1" hidden="1">
      <c r="A27" s="528" t="s">
        <v>709</v>
      </c>
      <c r="B27" s="529"/>
      <c r="C27" s="529"/>
      <c r="D27" s="529"/>
      <c r="E27" s="529"/>
      <c r="F27" s="530"/>
      <c r="G27" s="390"/>
      <c r="H27" s="391">
        <f>H26</f>
        <v>0</v>
      </c>
      <c r="I27" s="391">
        <f>I26</f>
        <v>0</v>
      </c>
      <c r="J27" s="391">
        <f>J26</f>
        <v>0</v>
      </c>
    </row>
    <row r="28" spans="1:10" ht="15" customHeight="1">
      <c r="A28" s="528" t="s">
        <v>717</v>
      </c>
      <c r="B28" s="529"/>
      <c r="C28" s="529"/>
      <c r="D28" s="529"/>
      <c r="E28" s="529"/>
      <c r="F28" s="530"/>
      <c r="G28" s="390"/>
      <c r="H28" s="391">
        <f>H15+H19+H23+H25+H27</f>
        <v>900</v>
      </c>
      <c r="I28" s="391">
        <f>I15+I19+I23+I25+I27</f>
        <v>1703.031</v>
      </c>
      <c r="J28" s="391">
        <f>J15+J19+J23+J25+J27</f>
        <v>0</v>
      </c>
    </row>
  </sheetData>
  <sheetProtection/>
  <mergeCells count="37">
    <mergeCell ref="A23:F23"/>
    <mergeCell ref="E20:E22"/>
    <mergeCell ref="F20:F22"/>
    <mergeCell ref="G20:G22"/>
    <mergeCell ref="H20:H22"/>
    <mergeCell ref="I20:I22"/>
    <mergeCell ref="B20:B22"/>
    <mergeCell ref="J20:J22"/>
    <mergeCell ref="G12:G14"/>
    <mergeCell ref="H12:H14"/>
    <mergeCell ref="A1:J1"/>
    <mergeCell ref="A2:J2"/>
    <mergeCell ref="A3:J3"/>
    <mergeCell ref="A4:J4"/>
    <mergeCell ref="A5:J5"/>
    <mergeCell ref="B9:J9"/>
    <mergeCell ref="I12:I14"/>
    <mergeCell ref="J12:J14"/>
    <mergeCell ref="A15:F15"/>
    <mergeCell ref="A25:F25"/>
    <mergeCell ref="A12:A14"/>
    <mergeCell ref="B12:B14"/>
    <mergeCell ref="C12:C14"/>
    <mergeCell ref="D12:D14"/>
    <mergeCell ref="E12:E14"/>
    <mergeCell ref="F12:F14"/>
    <mergeCell ref="A20:A22"/>
    <mergeCell ref="A27:F27"/>
    <mergeCell ref="A28:F28"/>
    <mergeCell ref="A16:A18"/>
    <mergeCell ref="B16:B18"/>
    <mergeCell ref="C16:C18"/>
    <mergeCell ref="D16:D18"/>
    <mergeCell ref="E16:E18"/>
    <mergeCell ref="A19:F19"/>
    <mergeCell ref="C20:C22"/>
    <mergeCell ref="D20:D22"/>
  </mergeCells>
  <printOptions/>
  <pageMargins left="0.7" right="0.7" top="0.75" bottom="0.75" header="0.3" footer="0.3"/>
  <pageSetup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53.8515625" style="397" customWidth="1"/>
    <col min="2" max="2" width="16.140625" style="398" customWidth="1"/>
    <col min="3" max="3" width="14.28125" style="398" customWidth="1"/>
    <col min="4" max="4" width="9.00390625" style="398" customWidth="1"/>
    <col min="5" max="5" width="8.7109375" style="397" customWidth="1"/>
    <col min="6" max="7" width="12.8515625" style="397" customWidth="1"/>
    <col min="8" max="8" width="12.8515625" style="399" customWidth="1"/>
    <col min="9" max="16384" width="9.140625" style="397" customWidth="1"/>
  </cols>
  <sheetData>
    <row r="1" spans="1:8" s="400" customFormat="1" ht="15" customHeight="1">
      <c r="A1" s="492" t="s">
        <v>718</v>
      </c>
      <c r="B1" s="492"/>
      <c r="C1" s="492"/>
      <c r="D1" s="492"/>
      <c r="E1" s="492"/>
      <c r="F1" s="492"/>
      <c r="G1" s="492"/>
      <c r="H1" s="492"/>
    </row>
    <row r="2" spans="1:8" s="400" customFormat="1" ht="15" customHeight="1">
      <c r="A2" s="492" t="s">
        <v>33</v>
      </c>
      <c r="B2" s="492"/>
      <c r="C2" s="492"/>
      <c r="D2" s="492"/>
      <c r="E2" s="492"/>
      <c r="F2" s="492"/>
      <c r="G2" s="492"/>
      <c r="H2" s="492"/>
    </row>
    <row r="3" spans="1:8" s="400" customFormat="1" ht="15" customHeight="1">
      <c r="A3" s="492" t="s">
        <v>34</v>
      </c>
      <c r="B3" s="492"/>
      <c r="C3" s="492"/>
      <c r="D3" s="492"/>
      <c r="E3" s="492"/>
      <c r="F3" s="492"/>
      <c r="G3" s="492"/>
      <c r="H3" s="492"/>
    </row>
    <row r="4" spans="1:8" s="400" customFormat="1" ht="15" customHeight="1">
      <c r="A4" s="492" t="s">
        <v>35</v>
      </c>
      <c r="B4" s="492"/>
      <c r="C4" s="492"/>
      <c r="D4" s="492"/>
      <c r="E4" s="492"/>
      <c r="F4" s="492"/>
      <c r="G4" s="492"/>
      <c r="H4" s="492"/>
    </row>
    <row r="5" spans="1:8" s="400" customFormat="1" ht="15" customHeight="1">
      <c r="A5" s="492" t="s">
        <v>780</v>
      </c>
      <c r="B5" s="492"/>
      <c r="C5" s="492"/>
      <c r="D5" s="492"/>
      <c r="E5" s="492"/>
      <c r="F5" s="492"/>
      <c r="G5" s="492"/>
      <c r="H5" s="492"/>
    </row>
    <row r="6" spans="4:8" s="400" customFormat="1" ht="15" customHeight="1">
      <c r="D6" s="401"/>
      <c r="E6" s="402"/>
      <c r="F6" s="402"/>
      <c r="G6" s="402"/>
      <c r="H6" s="401"/>
    </row>
    <row r="7" spans="4:7" s="400" customFormat="1" ht="15" customHeight="1">
      <c r="D7" s="401"/>
      <c r="E7" s="403"/>
      <c r="F7" s="403"/>
      <c r="G7" s="403"/>
    </row>
    <row r="8" ht="15" customHeight="1"/>
    <row r="9" spans="1:8" s="405" customFormat="1" ht="30" customHeight="1">
      <c r="A9" s="546" t="s">
        <v>745</v>
      </c>
      <c r="B9" s="546"/>
      <c r="C9" s="546"/>
      <c r="D9" s="546"/>
      <c r="E9" s="546"/>
      <c r="F9" s="546"/>
      <c r="G9" s="546"/>
      <c r="H9" s="546"/>
    </row>
    <row r="10" spans="1:8" s="405" customFormat="1" ht="15.75">
      <c r="A10" s="404"/>
      <c r="B10" s="404"/>
      <c r="C10" s="404"/>
      <c r="D10" s="404"/>
      <c r="E10" s="404"/>
      <c r="F10" s="404"/>
      <c r="G10" s="404"/>
      <c r="H10" s="404"/>
    </row>
    <row r="11" spans="1:8" s="405" customFormat="1" ht="27" customHeight="1">
      <c r="A11" s="547" t="s">
        <v>47</v>
      </c>
      <c r="B11" s="542" t="s">
        <v>719</v>
      </c>
      <c r="C11" s="542" t="s">
        <v>720</v>
      </c>
      <c r="D11" s="542" t="s">
        <v>721</v>
      </c>
      <c r="E11" s="542" t="s">
        <v>3</v>
      </c>
      <c r="F11" s="543" t="s">
        <v>36</v>
      </c>
      <c r="G11" s="544"/>
      <c r="H11" s="545"/>
    </row>
    <row r="12" spans="1:8" s="405" customFormat="1" ht="27" customHeight="1">
      <c r="A12" s="547"/>
      <c r="B12" s="542"/>
      <c r="C12" s="542"/>
      <c r="D12" s="542"/>
      <c r="E12" s="542"/>
      <c r="F12" s="407" t="s">
        <v>404</v>
      </c>
      <c r="G12" s="407" t="s">
        <v>515</v>
      </c>
      <c r="H12" s="407" t="s">
        <v>740</v>
      </c>
    </row>
    <row r="13" spans="1:8" s="405" customFormat="1" ht="15" customHeight="1">
      <c r="A13" s="447" t="s">
        <v>722</v>
      </c>
      <c r="B13" s="448"/>
      <c r="C13" s="448"/>
      <c r="D13" s="448"/>
      <c r="E13" s="448"/>
      <c r="F13" s="449">
        <f>F14+F43</f>
        <v>8341.5</v>
      </c>
      <c r="G13" s="449">
        <f>G14+G43</f>
        <v>5000</v>
      </c>
      <c r="H13" s="449">
        <f>H14+H43</f>
        <v>5000</v>
      </c>
    </row>
    <row r="14" spans="1:8" s="405" customFormat="1" ht="45" customHeight="1">
      <c r="A14" s="408" t="s">
        <v>414</v>
      </c>
      <c r="B14" s="409" t="s">
        <v>125</v>
      </c>
      <c r="C14" s="409"/>
      <c r="D14" s="410"/>
      <c r="E14" s="410"/>
      <c r="F14" s="411">
        <f>F15</f>
        <v>4741.5</v>
      </c>
      <c r="G14" s="411">
        <f>G15</f>
        <v>700</v>
      </c>
      <c r="H14" s="411">
        <f>H15</f>
        <v>700</v>
      </c>
    </row>
    <row r="15" spans="1:8" s="405" customFormat="1" ht="75" customHeight="1">
      <c r="A15" s="412" t="s">
        <v>126</v>
      </c>
      <c r="B15" s="413" t="s">
        <v>127</v>
      </c>
      <c r="C15" s="413"/>
      <c r="D15" s="414"/>
      <c r="E15" s="414"/>
      <c r="F15" s="415">
        <f>F16+F20+F24+F35</f>
        <v>4741.5</v>
      </c>
      <c r="G15" s="415">
        <f>G16+G20+G24+G35</f>
        <v>700</v>
      </c>
      <c r="H15" s="415">
        <f>H16+H20+H24+H35</f>
        <v>700</v>
      </c>
    </row>
    <row r="16" spans="1:8" s="405" customFormat="1" ht="30" customHeight="1" hidden="1">
      <c r="A16" s="416" t="s">
        <v>128</v>
      </c>
      <c r="B16" s="417" t="s">
        <v>129</v>
      </c>
      <c r="C16" s="417"/>
      <c r="D16" s="418"/>
      <c r="E16" s="418"/>
      <c r="F16" s="419">
        <f>F18</f>
        <v>0</v>
      </c>
      <c r="G16" s="419">
        <f>G18</f>
        <v>0</v>
      </c>
      <c r="H16" s="419">
        <f>H18</f>
        <v>0</v>
      </c>
    </row>
    <row r="17" spans="1:8" s="405" customFormat="1" ht="30" customHeight="1" hidden="1">
      <c r="A17" s="420" t="s">
        <v>57</v>
      </c>
      <c r="B17" s="406" t="s">
        <v>129</v>
      </c>
      <c r="C17" s="406">
        <v>200</v>
      </c>
      <c r="D17" s="421"/>
      <c r="E17" s="421"/>
      <c r="F17" s="422">
        <f aca="true" t="shared" si="0" ref="F17:H18">F18</f>
        <v>0</v>
      </c>
      <c r="G17" s="422">
        <f t="shared" si="0"/>
        <v>0</v>
      </c>
      <c r="H17" s="422">
        <f t="shared" si="0"/>
        <v>0</v>
      </c>
    </row>
    <row r="18" spans="1:8" s="405" customFormat="1" ht="30" customHeight="1" hidden="1">
      <c r="A18" s="423" t="s">
        <v>58</v>
      </c>
      <c r="B18" s="406" t="s">
        <v>129</v>
      </c>
      <c r="C18" s="406">
        <v>240</v>
      </c>
      <c r="D18" s="421"/>
      <c r="E18" s="421"/>
      <c r="F18" s="422">
        <f t="shared" si="0"/>
        <v>0</v>
      </c>
      <c r="G18" s="422">
        <f t="shared" si="0"/>
        <v>0</v>
      </c>
      <c r="H18" s="422">
        <f t="shared" si="0"/>
        <v>0</v>
      </c>
    </row>
    <row r="19" spans="1:8" s="405" customFormat="1" ht="15" customHeight="1" hidden="1">
      <c r="A19" s="420" t="s">
        <v>130</v>
      </c>
      <c r="B19" s="406" t="s">
        <v>129</v>
      </c>
      <c r="C19" s="406">
        <v>240</v>
      </c>
      <c r="D19" s="421" t="s">
        <v>723</v>
      </c>
      <c r="E19" s="421" t="s">
        <v>724</v>
      </c>
      <c r="F19" s="422">
        <v>0</v>
      </c>
      <c r="G19" s="422">
        <v>0</v>
      </c>
      <c r="H19" s="422">
        <v>0</v>
      </c>
    </row>
    <row r="20" spans="1:8" s="405" customFormat="1" ht="30" customHeight="1" hidden="1">
      <c r="A20" s="416" t="s">
        <v>132</v>
      </c>
      <c r="B20" s="417" t="s">
        <v>133</v>
      </c>
      <c r="C20" s="417"/>
      <c r="D20" s="418"/>
      <c r="E20" s="418"/>
      <c r="F20" s="419">
        <f>F22</f>
        <v>0</v>
      </c>
      <c r="G20" s="419">
        <f>G22</f>
        <v>0</v>
      </c>
      <c r="H20" s="419">
        <f>H22</f>
        <v>0</v>
      </c>
    </row>
    <row r="21" spans="1:8" s="405" customFormat="1" ht="30" customHeight="1" hidden="1">
      <c r="A21" s="420" t="s">
        <v>57</v>
      </c>
      <c r="B21" s="406" t="s">
        <v>133</v>
      </c>
      <c r="C21" s="406">
        <v>200</v>
      </c>
      <c r="D21" s="421"/>
      <c r="E21" s="421"/>
      <c r="F21" s="422">
        <f aca="true" t="shared" si="1" ref="F21:H22">F22</f>
        <v>0</v>
      </c>
      <c r="G21" s="422">
        <f t="shared" si="1"/>
        <v>0</v>
      </c>
      <c r="H21" s="422">
        <f t="shared" si="1"/>
        <v>0</v>
      </c>
    </row>
    <row r="22" spans="1:8" s="405" customFormat="1" ht="30" customHeight="1" hidden="1">
      <c r="A22" s="423" t="s">
        <v>58</v>
      </c>
      <c r="B22" s="406" t="s">
        <v>133</v>
      </c>
      <c r="C22" s="406">
        <v>240</v>
      </c>
      <c r="D22" s="421"/>
      <c r="E22" s="421"/>
      <c r="F22" s="422">
        <f t="shared" si="1"/>
        <v>0</v>
      </c>
      <c r="G22" s="422">
        <f t="shared" si="1"/>
        <v>0</v>
      </c>
      <c r="H22" s="422">
        <f t="shared" si="1"/>
        <v>0</v>
      </c>
    </row>
    <row r="23" spans="1:8" s="405" customFormat="1" ht="15" customHeight="1" hidden="1">
      <c r="A23" s="420" t="s">
        <v>130</v>
      </c>
      <c r="B23" s="406" t="s">
        <v>133</v>
      </c>
      <c r="C23" s="406">
        <v>240</v>
      </c>
      <c r="D23" s="421" t="s">
        <v>723</v>
      </c>
      <c r="E23" s="421" t="s">
        <v>724</v>
      </c>
      <c r="F23" s="424">
        <v>0</v>
      </c>
      <c r="G23" s="422">
        <v>0</v>
      </c>
      <c r="H23" s="422">
        <v>0</v>
      </c>
    </row>
    <row r="24" spans="1:8" s="405" customFormat="1" ht="30" customHeight="1">
      <c r="A24" s="416" t="s">
        <v>462</v>
      </c>
      <c r="B24" s="417" t="s">
        <v>418</v>
      </c>
      <c r="C24" s="417"/>
      <c r="D24" s="418"/>
      <c r="E24" s="418"/>
      <c r="F24" s="419">
        <f aca="true" t="shared" si="2" ref="F24:H26">F25</f>
        <v>4041.5</v>
      </c>
      <c r="G24" s="419">
        <f t="shared" si="2"/>
        <v>700</v>
      </c>
      <c r="H24" s="419">
        <f t="shared" si="2"/>
        <v>700</v>
      </c>
    </row>
    <row r="25" spans="1:8" s="405" customFormat="1" ht="30" customHeight="1">
      <c r="A25" s="420" t="s">
        <v>57</v>
      </c>
      <c r="B25" s="425" t="s">
        <v>418</v>
      </c>
      <c r="C25" s="425">
        <v>200</v>
      </c>
      <c r="D25" s="421"/>
      <c r="E25" s="421"/>
      <c r="F25" s="422">
        <f t="shared" si="2"/>
        <v>4041.5</v>
      </c>
      <c r="G25" s="422">
        <f t="shared" si="2"/>
        <v>700</v>
      </c>
      <c r="H25" s="422">
        <f t="shared" si="2"/>
        <v>700</v>
      </c>
    </row>
    <row r="26" spans="1:8" s="405" customFormat="1" ht="30" customHeight="1">
      <c r="A26" s="423" t="s">
        <v>58</v>
      </c>
      <c r="B26" s="425" t="s">
        <v>418</v>
      </c>
      <c r="C26" s="406">
        <v>240</v>
      </c>
      <c r="D26" s="421"/>
      <c r="E26" s="421"/>
      <c r="F26" s="422">
        <f t="shared" si="2"/>
        <v>4041.5</v>
      </c>
      <c r="G26" s="422">
        <f t="shared" si="2"/>
        <v>700</v>
      </c>
      <c r="H26" s="422">
        <f t="shared" si="2"/>
        <v>700</v>
      </c>
    </row>
    <row r="27" spans="1:8" s="405" customFormat="1" ht="15" customHeight="1">
      <c r="A27" s="420" t="s">
        <v>130</v>
      </c>
      <c r="B27" s="425" t="s">
        <v>418</v>
      </c>
      <c r="C27" s="406">
        <v>240</v>
      </c>
      <c r="D27" s="421" t="s">
        <v>723</v>
      </c>
      <c r="E27" s="421" t="s">
        <v>724</v>
      </c>
      <c r="F27" s="424">
        <f>700+3341.5</f>
        <v>4041.5</v>
      </c>
      <c r="G27" s="422">
        <f>700</f>
        <v>700</v>
      </c>
      <c r="H27" s="422">
        <f>700</f>
        <v>700</v>
      </c>
    </row>
    <row r="28" spans="1:8" s="405" customFormat="1" ht="15" customHeight="1">
      <c r="A28" s="445" t="s">
        <v>773</v>
      </c>
      <c r="B28" s="443"/>
      <c r="C28" s="443"/>
      <c r="D28" s="444"/>
      <c r="E28" s="444"/>
      <c r="F28" s="446">
        <f>SUM(F29:F34)</f>
        <v>4041.5</v>
      </c>
      <c r="G28" s="446">
        <f>SUM(G29:G34)</f>
        <v>700</v>
      </c>
      <c r="H28" s="446">
        <f>SUM(H29:H34)</f>
        <v>700</v>
      </c>
    </row>
    <row r="29" spans="1:8" s="405" customFormat="1" ht="30" customHeight="1">
      <c r="A29" s="420" t="s">
        <v>767</v>
      </c>
      <c r="B29" s="425"/>
      <c r="C29" s="406"/>
      <c r="D29" s="421"/>
      <c r="E29" s="421"/>
      <c r="F29" s="422">
        <v>1000</v>
      </c>
      <c r="G29" s="422">
        <v>0</v>
      </c>
      <c r="H29" s="422">
        <v>0</v>
      </c>
    </row>
    <row r="30" spans="1:8" s="405" customFormat="1" ht="30" customHeight="1">
      <c r="A30" s="420" t="s">
        <v>772</v>
      </c>
      <c r="B30" s="425"/>
      <c r="C30" s="406"/>
      <c r="D30" s="421"/>
      <c r="E30" s="421"/>
      <c r="F30" s="422">
        <v>1000</v>
      </c>
      <c r="G30" s="422">
        <v>0</v>
      </c>
      <c r="H30" s="422">
        <v>0</v>
      </c>
    </row>
    <row r="31" spans="1:8" s="405" customFormat="1" ht="30" customHeight="1">
      <c r="A31" s="420" t="s">
        <v>768</v>
      </c>
      <c r="B31" s="425"/>
      <c r="C31" s="406"/>
      <c r="D31" s="421"/>
      <c r="E31" s="421"/>
      <c r="F31" s="422">
        <v>1041.5</v>
      </c>
      <c r="G31" s="422">
        <v>0</v>
      </c>
      <c r="H31" s="422">
        <v>0</v>
      </c>
    </row>
    <row r="32" spans="1:8" s="405" customFormat="1" ht="30" customHeight="1">
      <c r="A32" s="420" t="s">
        <v>769</v>
      </c>
      <c r="B32" s="425"/>
      <c r="C32" s="406"/>
      <c r="D32" s="421"/>
      <c r="E32" s="421"/>
      <c r="F32" s="422">
        <v>1000</v>
      </c>
      <c r="G32" s="422">
        <v>0</v>
      </c>
      <c r="H32" s="422">
        <v>0</v>
      </c>
    </row>
    <row r="33" spans="1:8" s="405" customFormat="1" ht="15" customHeight="1">
      <c r="A33" s="420" t="s">
        <v>770</v>
      </c>
      <c r="B33" s="425"/>
      <c r="C33" s="406"/>
      <c r="D33" s="421"/>
      <c r="E33" s="421"/>
      <c r="F33" s="422">
        <v>0</v>
      </c>
      <c r="G33" s="422">
        <v>700</v>
      </c>
      <c r="H33" s="422">
        <v>0</v>
      </c>
    </row>
    <row r="34" spans="1:8" s="405" customFormat="1" ht="30" customHeight="1">
      <c r="A34" s="420" t="s">
        <v>771</v>
      </c>
      <c r="B34" s="425"/>
      <c r="C34" s="406"/>
      <c r="D34" s="421"/>
      <c r="E34" s="421"/>
      <c r="F34" s="422">
        <v>0</v>
      </c>
      <c r="G34" s="422">
        <v>0</v>
      </c>
      <c r="H34" s="422">
        <v>700</v>
      </c>
    </row>
    <row r="35" spans="1:8" s="405" customFormat="1" ht="45" customHeight="1">
      <c r="A35" s="416" t="s">
        <v>517</v>
      </c>
      <c r="B35" s="417" t="s">
        <v>516</v>
      </c>
      <c r="C35" s="417"/>
      <c r="D35" s="418"/>
      <c r="E35" s="418"/>
      <c r="F35" s="419">
        <f aca="true" t="shared" si="3" ref="F35:H37">F36</f>
        <v>700</v>
      </c>
      <c r="G35" s="419">
        <f t="shared" si="3"/>
        <v>0</v>
      </c>
      <c r="H35" s="419">
        <f t="shared" si="3"/>
        <v>0</v>
      </c>
    </row>
    <row r="36" spans="1:8" s="405" customFormat="1" ht="30" customHeight="1">
      <c r="A36" s="420" t="s">
        <v>57</v>
      </c>
      <c r="B36" s="425" t="s">
        <v>516</v>
      </c>
      <c r="C36" s="425">
        <v>200</v>
      </c>
      <c r="D36" s="421"/>
      <c r="E36" s="421"/>
      <c r="F36" s="422">
        <f t="shared" si="3"/>
        <v>700</v>
      </c>
      <c r="G36" s="422">
        <f t="shared" si="3"/>
        <v>0</v>
      </c>
      <c r="H36" s="422">
        <f t="shared" si="3"/>
        <v>0</v>
      </c>
    </row>
    <row r="37" spans="1:8" s="405" customFormat="1" ht="30" customHeight="1">
      <c r="A37" s="423" t="s">
        <v>58</v>
      </c>
      <c r="B37" s="425" t="s">
        <v>516</v>
      </c>
      <c r="C37" s="406">
        <v>240</v>
      </c>
      <c r="D37" s="421"/>
      <c r="E37" s="421"/>
      <c r="F37" s="422">
        <f t="shared" si="3"/>
        <v>700</v>
      </c>
      <c r="G37" s="422">
        <f t="shared" si="3"/>
        <v>0</v>
      </c>
      <c r="H37" s="422">
        <f t="shared" si="3"/>
        <v>0</v>
      </c>
    </row>
    <row r="38" spans="1:8" s="405" customFormat="1" ht="15" customHeight="1">
      <c r="A38" s="420" t="s">
        <v>130</v>
      </c>
      <c r="B38" s="425" t="s">
        <v>516</v>
      </c>
      <c r="C38" s="406">
        <v>240</v>
      </c>
      <c r="D38" s="421" t="s">
        <v>723</v>
      </c>
      <c r="E38" s="421" t="s">
        <v>724</v>
      </c>
      <c r="F38" s="424">
        <v>700</v>
      </c>
      <c r="G38" s="422">
        <v>0</v>
      </c>
      <c r="H38" s="422">
        <v>0</v>
      </c>
    </row>
    <row r="39" spans="1:8" s="405" customFormat="1" ht="15" customHeight="1">
      <c r="A39" s="445" t="s">
        <v>773</v>
      </c>
      <c r="B39" s="443"/>
      <c r="C39" s="443"/>
      <c r="D39" s="444"/>
      <c r="E39" s="444"/>
      <c r="F39" s="446">
        <f>SUM(F40:F42)</f>
        <v>700</v>
      </c>
      <c r="G39" s="446">
        <f>SUM(G40:G42)</f>
        <v>0</v>
      </c>
      <c r="H39" s="446">
        <f>SUM(H40:H42)</f>
        <v>0</v>
      </c>
    </row>
    <row r="40" spans="1:8" s="405" customFormat="1" ht="60" customHeight="1">
      <c r="A40" s="420" t="s">
        <v>774</v>
      </c>
      <c r="B40" s="425"/>
      <c r="C40" s="406"/>
      <c r="D40" s="421"/>
      <c r="E40" s="421"/>
      <c r="F40" s="422">
        <v>200</v>
      </c>
      <c r="G40" s="422">
        <v>0</v>
      </c>
      <c r="H40" s="422">
        <v>0</v>
      </c>
    </row>
    <row r="41" spans="1:8" s="405" customFormat="1" ht="60" customHeight="1">
      <c r="A41" s="420" t="s">
        <v>775</v>
      </c>
      <c r="B41" s="425"/>
      <c r="C41" s="406"/>
      <c r="D41" s="421"/>
      <c r="E41" s="421"/>
      <c r="F41" s="422">
        <v>250</v>
      </c>
      <c r="G41" s="422">
        <v>0</v>
      </c>
      <c r="H41" s="422">
        <v>0</v>
      </c>
    </row>
    <row r="42" spans="1:8" s="405" customFormat="1" ht="45" customHeight="1">
      <c r="A42" s="420" t="s">
        <v>776</v>
      </c>
      <c r="B42" s="425"/>
      <c r="C42" s="406"/>
      <c r="D42" s="421"/>
      <c r="E42" s="421"/>
      <c r="F42" s="422">
        <v>250</v>
      </c>
      <c r="G42" s="422">
        <v>0</v>
      </c>
      <c r="H42" s="422">
        <v>0</v>
      </c>
    </row>
    <row r="43" spans="1:8" s="405" customFormat="1" ht="45" customHeight="1">
      <c r="A43" s="408" t="s">
        <v>508</v>
      </c>
      <c r="B43" s="409" t="s">
        <v>440</v>
      </c>
      <c r="C43" s="409"/>
      <c r="D43" s="410"/>
      <c r="E43" s="410"/>
      <c r="F43" s="411">
        <f aca="true" t="shared" si="4" ref="F43:H44">F44</f>
        <v>3600</v>
      </c>
      <c r="G43" s="411">
        <f t="shared" si="4"/>
        <v>4300</v>
      </c>
      <c r="H43" s="411">
        <f t="shared" si="4"/>
        <v>4300</v>
      </c>
    </row>
    <row r="44" spans="1:8" ht="30" customHeight="1">
      <c r="A44" s="412" t="s">
        <v>442</v>
      </c>
      <c r="B44" s="413" t="s">
        <v>441</v>
      </c>
      <c r="C44" s="413"/>
      <c r="D44" s="414"/>
      <c r="E44" s="414"/>
      <c r="F44" s="415">
        <f t="shared" si="4"/>
        <v>3600</v>
      </c>
      <c r="G44" s="415">
        <f t="shared" si="4"/>
        <v>4300</v>
      </c>
      <c r="H44" s="415">
        <f t="shared" si="4"/>
        <v>4300</v>
      </c>
    </row>
    <row r="45" spans="1:8" ht="45" customHeight="1">
      <c r="A45" s="416" t="s">
        <v>134</v>
      </c>
      <c r="B45" s="417" t="s">
        <v>455</v>
      </c>
      <c r="C45" s="417"/>
      <c r="D45" s="418"/>
      <c r="E45" s="418"/>
      <c r="F45" s="419">
        <f>F47</f>
        <v>3600</v>
      </c>
      <c r="G45" s="419">
        <f>G47</f>
        <v>4300</v>
      </c>
      <c r="H45" s="419">
        <f>H47</f>
        <v>4300</v>
      </c>
    </row>
    <row r="46" spans="1:8" ht="30" customHeight="1">
      <c r="A46" s="420" t="s">
        <v>57</v>
      </c>
      <c r="B46" s="406" t="s">
        <v>455</v>
      </c>
      <c r="C46" s="406">
        <v>200</v>
      </c>
      <c r="D46" s="421"/>
      <c r="E46" s="421"/>
      <c r="F46" s="422">
        <f aca="true" t="shared" si="5" ref="F46:H47">F47</f>
        <v>3600</v>
      </c>
      <c r="G46" s="422">
        <f t="shared" si="5"/>
        <v>4300</v>
      </c>
      <c r="H46" s="422">
        <f t="shared" si="5"/>
        <v>4300</v>
      </c>
    </row>
    <row r="47" spans="1:8" ht="30" customHeight="1">
      <c r="A47" s="423" t="s">
        <v>58</v>
      </c>
      <c r="B47" s="406" t="s">
        <v>455</v>
      </c>
      <c r="C47" s="406">
        <v>240</v>
      </c>
      <c r="D47" s="421"/>
      <c r="E47" s="421"/>
      <c r="F47" s="422">
        <f t="shared" si="5"/>
        <v>3600</v>
      </c>
      <c r="G47" s="422">
        <f t="shared" si="5"/>
        <v>4300</v>
      </c>
      <c r="H47" s="422">
        <f t="shared" si="5"/>
        <v>4300</v>
      </c>
    </row>
    <row r="48" spans="1:8" ht="15" customHeight="1">
      <c r="A48" s="420" t="s">
        <v>130</v>
      </c>
      <c r="B48" s="406" t="s">
        <v>455</v>
      </c>
      <c r="C48" s="406">
        <v>240</v>
      </c>
      <c r="D48" s="421" t="s">
        <v>723</v>
      </c>
      <c r="E48" s="421" t="s">
        <v>724</v>
      </c>
      <c r="F48" s="424">
        <v>3600</v>
      </c>
      <c r="G48" s="422">
        <v>4300</v>
      </c>
      <c r="H48" s="422">
        <v>4300</v>
      </c>
    </row>
    <row r="49" spans="1:8" ht="15" customHeight="1">
      <c r="A49" s="445" t="s">
        <v>773</v>
      </c>
      <c r="B49" s="443"/>
      <c r="C49" s="443"/>
      <c r="D49" s="444"/>
      <c r="E49" s="444"/>
      <c r="F49" s="446">
        <f>SUM(F50:F52)</f>
        <v>3600</v>
      </c>
      <c r="G49" s="446">
        <f>SUM(G50:G52)</f>
        <v>4300</v>
      </c>
      <c r="H49" s="446">
        <f>SUM(H50:H52)</f>
        <v>4300</v>
      </c>
    </row>
    <row r="50" spans="1:8" ht="45" customHeight="1">
      <c r="A50" s="420" t="s">
        <v>778</v>
      </c>
      <c r="B50" s="425"/>
      <c r="C50" s="406"/>
      <c r="D50" s="421"/>
      <c r="E50" s="421"/>
      <c r="F50" s="422">
        <v>3600</v>
      </c>
      <c r="G50" s="422">
        <v>0</v>
      </c>
      <c r="H50" s="422">
        <v>0</v>
      </c>
    </row>
    <row r="51" spans="1:8" ht="45" customHeight="1">
      <c r="A51" s="420" t="s">
        <v>779</v>
      </c>
      <c r="B51" s="425"/>
      <c r="C51" s="406"/>
      <c r="D51" s="421"/>
      <c r="E51" s="421"/>
      <c r="F51" s="422">
        <v>0</v>
      </c>
      <c r="G51" s="422">
        <v>4300</v>
      </c>
      <c r="H51" s="422">
        <v>0</v>
      </c>
    </row>
    <row r="52" spans="1:8" ht="45" customHeight="1">
      <c r="A52" s="420" t="s">
        <v>777</v>
      </c>
      <c r="B52" s="425"/>
      <c r="C52" s="406"/>
      <c r="D52" s="421"/>
      <c r="E52" s="421"/>
      <c r="F52" s="422">
        <v>0</v>
      </c>
      <c r="G52" s="422">
        <v>0</v>
      </c>
      <c r="H52" s="422">
        <v>4300</v>
      </c>
    </row>
  </sheetData>
  <sheetProtection/>
  <mergeCells count="12">
    <mergeCell ref="B11:B12"/>
    <mergeCell ref="C11:C12"/>
    <mergeCell ref="D11:D12"/>
    <mergeCell ref="E11:E12"/>
    <mergeCell ref="A1:H1"/>
    <mergeCell ref="F11:H11"/>
    <mergeCell ref="A2:H2"/>
    <mergeCell ref="A3:H3"/>
    <mergeCell ref="A4:H4"/>
    <mergeCell ref="A5:H5"/>
    <mergeCell ref="A9:H9"/>
    <mergeCell ref="A11:A12"/>
  </mergeCells>
  <printOptions/>
  <pageMargins left="0.7" right="0.7" top="0.75" bottom="0.75" header="0.3" footer="0.3"/>
  <pageSetup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2020-12-14T13:10:06Z</cp:lastPrinted>
  <dcterms:created xsi:type="dcterms:W3CDTF">1996-10-08T23:32:33Z</dcterms:created>
  <dcterms:modified xsi:type="dcterms:W3CDTF">2020-12-21T10:06:49Z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