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Шведова\Documents\Программы\Отчет об исполнении муниципальных программ\2020\"/>
    </mc:Choice>
  </mc:AlternateContent>
  <bookViews>
    <workbookView xWindow="0" yWindow="0" windowWidth="18675" windowHeight="11520"/>
  </bookViews>
  <sheets>
    <sheet name="на 01.10.2020 года" sheetId="4" r:id="rId1"/>
  </sheets>
  <definedNames>
    <definedName name="_xlnm.Print_Area" localSheetId="0">'на 01.10.2020 года'!$A$1:$M$108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4" i="4" l="1"/>
  <c r="K91" i="4"/>
  <c r="L93" i="4"/>
  <c r="K93" i="4"/>
  <c r="K96" i="4"/>
  <c r="M96" i="4" s="1"/>
  <c r="K107" i="4" l="1"/>
  <c r="K104" i="4"/>
  <c r="K103" i="4"/>
  <c r="K95" i="4"/>
  <c r="K77" i="4"/>
  <c r="K70" i="4"/>
  <c r="K60" i="4"/>
  <c r="K55" i="4"/>
  <c r="K54" i="4"/>
  <c r="K48" i="4"/>
  <c r="K43" i="4"/>
  <c r="K35" i="4"/>
  <c r="K33" i="4"/>
  <c r="K66" i="4" l="1"/>
  <c r="K56" i="4"/>
  <c r="M51" i="4" l="1"/>
  <c r="L50" i="4"/>
  <c r="K50" i="4"/>
  <c r="K49" i="4" s="1"/>
  <c r="L63" i="4"/>
  <c r="M107" i="4"/>
  <c r="M105" i="4"/>
  <c r="M100" i="4"/>
  <c r="M99" i="4"/>
  <c r="M91" i="4"/>
  <c r="M88" i="4"/>
  <c r="M84" i="4"/>
  <c r="M83" i="4"/>
  <c r="M80" i="4"/>
  <c r="M71" i="4"/>
  <c r="M69" i="4"/>
  <c r="M66" i="4"/>
  <c r="M65" i="4"/>
  <c r="M57" i="4"/>
  <c r="M56" i="4"/>
  <c r="M55" i="4"/>
  <c r="M54" i="4"/>
  <c r="M48" i="4"/>
  <c r="M45" i="4"/>
  <c r="M43" i="4"/>
  <c r="M39" i="4"/>
  <c r="M38" i="4"/>
  <c r="M33" i="4"/>
  <c r="M29" i="4"/>
  <c r="M25" i="4"/>
  <c r="M21" i="4"/>
  <c r="M19" i="4"/>
  <c r="M17" i="4"/>
  <c r="M14" i="4"/>
  <c r="M11" i="4"/>
  <c r="M50" i="4" l="1"/>
  <c r="L49" i="4"/>
  <c r="M49" i="4" s="1"/>
  <c r="L27" i="4"/>
  <c r="M28" i="4"/>
  <c r="K27" i="4" l="1"/>
  <c r="M27" i="4" s="1"/>
  <c r="M103" i="4"/>
  <c r="M104" i="4" l="1"/>
  <c r="M95" i="4"/>
  <c r="M94" i="4"/>
  <c r="M77" i="4"/>
  <c r="K74" i="4"/>
  <c r="M74" i="4" s="1"/>
  <c r="M70" i="4"/>
  <c r="K64" i="4"/>
  <c r="M60" i="4"/>
  <c r="M35" i="4"/>
  <c r="M64" i="4" l="1"/>
  <c r="K63" i="4"/>
  <c r="L106" i="4"/>
  <c r="K106" i="4"/>
  <c r="L102" i="4"/>
  <c r="K102" i="4"/>
  <c r="L90" i="4"/>
  <c r="K90" i="4"/>
  <c r="K89" i="4" s="1"/>
  <c r="L53" i="4"/>
  <c r="K53" i="4"/>
  <c r="L26" i="4"/>
  <c r="L82" i="4"/>
  <c r="K82" i="4"/>
  <c r="K81" i="4" s="1"/>
  <c r="L98" i="4"/>
  <c r="L87" i="4"/>
  <c r="L79" i="4"/>
  <c r="L76" i="4"/>
  <c r="L73" i="4"/>
  <c r="L68" i="4"/>
  <c r="L59" i="4"/>
  <c r="L47" i="4"/>
  <c r="L46" i="4" s="1"/>
  <c r="L44" i="4"/>
  <c r="L42" i="4"/>
  <c r="L37" i="4"/>
  <c r="L36" i="4" s="1"/>
  <c r="L34" i="4"/>
  <c r="L32" i="4"/>
  <c r="L24" i="4"/>
  <c r="L20" i="4"/>
  <c r="L18" i="4"/>
  <c r="L16" i="4"/>
  <c r="L13" i="4"/>
  <c r="L10" i="4"/>
  <c r="K98" i="4"/>
  <c r="K97" i="4" s="1"/>
  <c r="K87" i="4"/>
  <c r="K86" i="4" s="1"/>
  <c r="K79" i="4"/>
  <c r="K78" i="4" s="1"/>
  <c r="K76" i="4"/>
  <c r="K75" i="4" s="1"/>
  <c r="K73" i="4"/>
  <c r="K72" i="4" s="1"/>
  <c r="K68" i="4"/>
  <c r="K67" i="4" s="1"/>
  <c r="K59" i="4"/>
  <c r="K58" i="4" s="1"/>
  <c r="K47" i="4"/>
  <c r="K44" i="4"/>
  <c r="K42" i="4"/>
  <c r="K37" i="4"/>
  <c r="K34" i="4"/>
  <c r="K32" i="4"/>
  <c r="K24" i="4"/>
  <c r="K23" i="4" s="1"/>
  <c r="K20" i="4"/>
  <c r="K18" i="4"/>
  <c r="K13" i="4"/>
  <c r="K12" i="4" s="1"/>
  <c r="K10" i="4"/>
  <c r="K9" i="4" s="1"/>
  <c r="M20" i="4" l="1"/>
  <c r="K85" i="4"/>
  <c r="M106" i="4"/>
  <c r="M18" i="4"/>
  <c r="M34" i="4"/>
  <c r="L75" i="4"/>
  <c r="M75" i="4" s="1"/>
  <c r="M76" i="4"/>
  <c r="L97" i="4"/>
  <c r="M97" i="4" s="1"/>
  <c r="M98" i="4"/>
  <c r="L78" i="4"/>
  <c r="M78" i="4" s="1"/>
  <c r="M79" i="4"/>
  <c r="M42" i="4"/>
  <c r="L67" i="4"/>
  <c r="M67" i="4" s="1"/>
  <c r="M68" i="4"/>
  <c r="L86" i="4"/>
  <c r="M86" i="4" s="1"/>
  <c r="M87" i="4"/>
  <c r="L81" i="4"/>
  <c r="M81" i="4" s="1"/>
  <c r="M82" i="4"/>
  <c r="M102" i="4"/>
  <c r="M44" i="4"/>
  <c r="L72" i="4"/>
  <c r="M72" i="4" s="1"/>
  <c r="M73" i="4"/>
  <c r="L92" i="4"/>
  <c r="L89" i="4"/>
  <c r="M89" i="4" s="1"/>
  <c r="M90" i="4"/>
  <c r="K62" i="4"/>
  <c r="L58" i="4"/>
  <c r="M58" i="4" s="1"/>
  <c r="M59" i="4"/>
  <c r="M53" i="4"/>
  <c r="K46" i="4"/>
  <c r="M46" i="4" s="1"/>
  <c r="M47" i="4"/>
  <c r="K36" i="4"/>
  <c r="M36" i="4" s="1"/>
  <c r="M37" i="4"/>
  <c r="M32" i="4"/>
  <c r="L23" i="4"/>
  <c r="M23" i="4" s="1"/>
  <c r="M24" i="4"/>
  <c r="L12" i="4"/>
  <c r="M12" i="4" s="1"/>
  <c r="M13" i="4"/>
  <c r="L9" i="4"/>
  <c r="M10" i="4"/>
  <c r="K101" i="4"/>
  <c r="L101" i="4"/>
  <c r="L62" i="4"/>
  <c r="K52" i="4"/>
  <c r="L52" i="4"/>
  <c r="K31" i="4"/>
  <c r="L15" i="4"/>
  <c r="K41" i="4"/>
  <c r="L31" i="4"/>
  <c r="L41" i="4"/>
  <c r="K16" i="4"/>
  <c r="K15" i="4" s="1"/>
  <c r="K92" i="4"/>
  <c r="K26" i="4"/>
  <c r="M26" i="4" s="1"/>
  <c r="M9" i="4" l="1"/>
  <c r="M15" i="4"/>
  <c r="M101" i="4"/>
  <c r="M93" i="4"/>
  <c r="M92" i="4"/>
  <c r="L85" i="4"/>
  <c r="M85" i="4" s="1"/>
  <c r="M16" i="4"/>
  <c r="L22" i="4"/>
  <c r="K40" i="4"/>
  <c r="L61" i="4"/>
  <c r="M63" i="4"/>
  <c r="M62" i="4"/>
  <c r="K61" i="4"/>
  <c r="M52" i="4"/>
  <c r="L40" i="4"/>
  <c r="M41" i="4"/>
  <c r="M31" i="4"/>
  <c r="K22" i="4"/>
  <c r="L108" i="4" l="1"/>
  <c r="K108" i="4"/>
  <c r="M40" i="4"/>
  <c r="M61" i="4"/>
  <c r="M22" i="4"/>
  <c r="M108" i="4" l="1"/>
</calcChain>
</file>

<file path=xl/sharedStrings.xml><?xml version="1.0" encoding="utf-8"?>
<sst xmlns="http://schemas.openxmlformats.org/spreadsheetml/2006/main" count="240" uniqueCount="236">
  <si>
    <t>Организация и проведение физкультурных спортивно-массовых мероприятий</t>
  </si>
  <si>
    <t>Основное мероприятие "Развитие физической культуры и спорта"</t>
  </si>
  <si>
    <t>Обеспечение мероприятий по капитальному ремонту многоквартирных домов</t>
  </si>
  <si>
    <t>Подпрограмма "Проведение капитального ремонта многоквартирных домов, расположенных на территории Ульяновского городского поселения"</t>
  </si>
  <si>
    <t>Основное мероприятие "Капитальный ремонт муниципального жилищного фонда"</t>
  </si>
  <si>
    <t>Обеспечение мероприятий по переселению граждан из аварийного жилищного фонда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</si>
  <si>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</si>
  <si>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Мероприятия по содержанию автомобильных дорог общего пользования местного значения</t>
  </si>
  <si>
    <t>Мероприятия по поддержанию и развитию дворовых территорий многоквартирных домов, проездов к дворовым территориям многоквартирных домов</t>
  </si>
  <si>
    <t>Подпрограмма "Газификация Ульяновского городского поселения"</t>
  </si>
  <si>
    <t>Основное мероприятие "Организация газоснабжения"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</si>
  <si>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</si>
  <si>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Подпрограмма "Обеспечение населения Ульяновского городского поселения питьевой водой"</t>
  </si>
  <si>
    <t>Основное мероприятие "Организация водоснабжения"</t>
  </si>
  <si>
    <t>Мероприятия по строительству и реконструкции объектов водоснабжения, водоотведения и очистки сточных вод</t>
  </si>
  <si>
    <t>Мероприятия направленные на безаварийную работу объектов водоснабжения, водоотведения и очистки сточных вод</t>
  </si>
  <si>
    <t>Подпрограмма "Энергосбережение и повышение энергоэффективности на территории Ульяновского городского поселения"</t>
  </si>
  <si>
    <t>Мероприятия по повышению надежности и энергетической эффективности</t>
  </si>
  <si>
    <t>Мероприятия по землеустройству и землепользованию</t>
  </si>
  <si>
    <t>Мероприятия в области строительства, архитектуры и градостроительства</t>
  </si>
  <si>
    <t>Мероприятия по содержанию объектов имущества муниципальной казны и приватизации муниципального имущества</t>
  </si>
  <si>
    <t>Основное мероприятие "Содержание и ремонт муниципальных жилых помещений"</t>
  </si>
  <si>
    <t>Мероприятия в области жилищного хозяйства</t>
  </si>
  <si>
    <t>Подпрограмма "Содержание и ремонт памятников культурного наследия, находящихся в собственности Ульяновского городского поселения Тосненского района Ленинградской области"</t>
  </si>
  <si>
    <t>Основное мероприятие "Содержание и ремонт объектов культурного наследия"</t>
  </si>
  <si>
    <t>Основное мероприятие "Охрана окружающей среды"</t>
  </si>
  <si>
    <t>Мероприятия по организации сбора и вывоза бытовых отходов</t>
  </si>
  <si>
    <t>Организация отдыха и оздоровления детей и подростков</t>
  </si>
  <si>
    <t>ИТОГО по муниципальным программам</t>
  </si>
  <si>
    <t>Процент исполнения, %</t>
  </si>
  <si>
    <t>Наименование муниципальной программы / подпрограммы / основного мероприятия / направления расходов</t>
  </si>
  <si>
    <t>КЦСР</t>
  </si>
  <si>
    <t>Подпрограмма "Управление и распоряжение муниципальным имуществом"</t>
  </si>
  <si>
    <t xml:space="preserve">Мероприятия по обеспечению предупреждения и ликвидации последствий чрезвычайных ситуаций и стихийных бедствий </t>
  </si>
  <si>
    <t xml:space="preserve">Мероприятия в области пожарной безопасности </t>
  </si>
  <si>
    <t>Подпрограмма "Профилактика терроризма и экстремизма, минимизация и (или) ликвидация последствий проявления терроризма и экстремизма на территории Ульяновского городского поселения Тосненского района Ленинградской области"</t>
  </si>
  <si>
    <t>Основное мероприятие "Противодействие распространению идеологии терроризма и экстремизма. Совершенствование системы информационного противодействия терроризму и экстремизму"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</si>
  <si>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</si>
  <si>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Мероприятия по капитальному ремонту и ремонту автомобильных дорог общего пользования местного значения</t>
  </si>
  <si>
    <t xml:space="preserve">Мероприятия по обслуживанию объектов газификации </t>
  </si>
  <si>
    <t>Основное мероприятие "Строительство и поддержание в надлежащем состоянии детских игровых и спортивных площадок"</t>
  </si>
  <si>
    <t>Муниципальная программа "Развитие молодежной политики в Ульяновском городском поселении Тосненского района Ленинградской области на 2017-2020 годы"</t>
  </si>
  <si>
    <t>Мероприятия по сохранению объектов культурного наследия</t>
  </si>
  <si>
    <t>Муниципальная программа "Развитие физической культуры и спорта в Ульяновском городском поселении Тосненского района Ленинградской области на 2017-2020 годы"</t>
  </si>
  <si>
    <t>Основное мероприятие "Развитие культуры на территории поселения"</t>
  </si>
  <si>
    <t>Расходы на обеспечение деятельности муниципальных казенных учреждений</t>
  </si>
  <si>
    <t>Муниципальная программа "Повышение квалификации кадров администрации Ульяновского городского поселения Тосненского района Ленинградской области на 2018-2022 годы"</t>
  </si>
  <si>
    <t>Основное мероприятие "Повышение профессиональной компетентности муниципальных служащих и лиц, замещающих должности, не отнесенные к должностям муниципальной службы в администрации Ульяновского городского поселения Тосненского района Ленинградской области, создание условий для их результативной профессиональной служебной деятельности и должностного (служебного) роста"</t>
  </si>
  <si>
    <t>Совершенствование системы дополнительного профессионального образования лиц, замещающих должности муниципальной службы и должности, не отнесенные к должностям муниципальной службы в администрации Ульяновского городского поселения Тосненского района Ленинградской области</t>
  </si>
  <si>
    <t>Подпрограмма "Теплоснабжение Ульяновского городского поселения"</t>
  </si>
  <si>
    <t>Основное мероприятие "Организация теплоснабжения"</t>
  </si>
  <si>
    <t>Муниципальная программа «Содействие участию населения в осуществлении местного самоуправления в иных формах на территории Ульяновского городского поселения Тосненского района Ленинградской области на 2018 -2022 годы»</t>
  </si>
  <si>
    <t>Основное мероприятие "Поддержка проектов местных инициатив граждан"</t>
  </si>
  <si>
    <t>Основное мероприятие "Поддержка граждан, нуждающихся в улучшении жилищных условий, на основе принципов ипотечного кредитования"</t>
  </si>
  <si>
    <t>Поддержка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</si>
  <si>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>Основное мероприятие "Жилье для молодежи"</t>
  </si>
  <si>
    <t>Предоставление социальных выплат на строительство (приобретение) жилья молодым гражданам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</si>
  <si>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>Основное мероприятие "Оказание поддержки гражданам, пострадавшим в результате пожара муниципального жилищного фонда"</t>
  </si>
  <si>
    <t>Оказание поддержки гражданам, пострадавшим в результате пожара муниципального жилищного фонда</t>
  </si>
  <si>
    <t>Подпрограмма "Переселение граждан из аварийного жилищного фонда Ульяновского городского поселения"</t>
  </si>
  <si>
    <t xml:space="preserve">Основное мероприятия "Переселение граждан из аварийного жилищного фонда" </t>
  </si>
  <si>
    <t>Переселение граждан из аварийного жилищного фонда</t>
  </si>
  <si>
    <t>Подпрограмма "Содержание и ремонт муниципальных помещений"</t>
  </si>
  <si>
    <t>Основное мероприятие "Содержание и ремонт муниципальных нежилых помещений"</t>
  </si>
  <si>
    <t>Обеспечение стимулирующих выплат работникам муниципальных учреждений культуры Ленинградской области</t>
  </si>
  <si>
    <t xml:space="preserve">Основное мероприятие "Защита населения и территорий, предупреждение и ликвидация последствий чрезвычайных ситуаций природного и техногенного характера" </t>
  </si>
  <si>
    <t xml:space="preserve">Основное мероприятие "Обеспечения пожарной безопасности" </t>
  </si>
  <si>
    <t>Мероприятия, направленные на противодействие терроризму и экстремизму</t>
  </si>
  <si>
    <t>Ремонт автомобильных дорог общего пользования местного значения</t>
  </si>
  <si>
    <t>Мероприятия по строительству и реконструкции  объектов  теплоснабжения</t>
  </si>
  <si>
    <t>Основное мероприятие "Реализация энергосберегающих мероприятий"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</si>
  <si>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</si>
  <si>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Основное мероприятие "Содержание объектов имущества муниципальной казны и приватизация муниципального имущества" </t>
  </si>
  <si>
    <t>Основное мероприятие "Развитие молодежной политики"</t>
  </si>
  <si>
    <t>Мероприятия в сфере молодежной политики</t>
  </si>
  <si>
    <t>Основное мероприятие "Формирование комфортной городской среды"</t>
  </si>
  <si>
    <t>Мероприятия по благоустройству территории</t>
  </si>
  <si>
    <t>№ п / п</t>
  </si>
  <si>
    <t>Профинансировано за отчетный период, руб.</t>
  </si>
  <si>
    <t>1.1</t>
  </si>
  <si>
    <t>1.1.1</t>
  </si>
  <si>
    <t>02 0 01 12320</t>
  </si>
  <si>
    <t>2.1</t>
  </si>
  <si>
    <t>2.1.1</t>
  </si>
  <si>
    <t>04 0 01 13300</t>
  </si>
  <si>
    <t>Муниципальная программа "Поддержка отдельных категорий граждан, нуждающихся в улучшении жилищных условий, в Ульяновском городском поселении Тосненского района Ленинградской области на 2019-2023 годы"</t>
  </si>
  <si>
    <t>3.1</t>
  </si>
  <si>
    <t>3.1.1</t>
  </si>
  <si>
    <t>05 0 01 S0740</t>
  </si>
  <si>
    <t>3.2</t>
  </si>
  <si>
    <t>3.2.1</t>
  </si>
  <si>
    <t>05 0 02 S0750</t>
  </si>
  <si>
    <t>3.3</t>
  </si>
  <si>
    <t>3.3.1</t>
  </si>
  <si>
    <t>05 0 03 S0800</t>
  </si>
  <si>
    <t>Муниципальная программа "Обеспечение качественным жильем граждан в Ульяновском городском поселении Тосненского района Ленинградской области на 2019-2023 годы"</t>
  </si>
  <si>
    <t>4.1</t>
  </si>
  <si>
    <t>4.1.1</t>
  </si>
  <si>
    <t>06 1 01 96010</t>
  </si>
  <si>
    <t>06 2 01 S0770</t>
  </si>
  <si>
    <t>06 3 01 13770</t>
  </si>
  <si>
    <t>06 3 02 10290</t>
  </si>
  <si>
    <t>Муниципальная программа "Развитие культуры в Ульяновском городском поселении Тосненского района Ленинградской области на 2019-2023 годы"</t>
  </si>
  <si>
    <t>5.1</t>
  </si>
  <si>
    <t>5.1.1</t>
  </si>
  <si>
    <t>07 0 01 00160</t>
  </si>
  <si>
    <t>5.1.2</t>
  </si>
  <si>
    <t>07 0 01 S0360</t>
  </si>
  <si>
    <t>Муниципальная программа "Безопасность в  Ульяновском городском поселении Тосненского района Ленинградской области на 2019-2023 годы"</t>
  </si>
  <si>
    <t>6.1</t>
  </si>
  <si>
    <t>6.1.1</t>
  </si>
  <si>
    <t>08 1 01 11570</t>
  </si>
  <si>
    <t>08 1 02 11620</t>
  </si>
  <si>
    <t>08 2 01 13430</t>
  </si>
  <si>
    <t>Муниципальная программа "Развитие автомобильных дорог в Ульяновском городском поселении Тосненского района Ленинградской области на 2019-2023 годы"</t>
  </si>
  <si>
    <t>7.1</t>
  </si>
  <si>
    <t>7.1.1</t>
  </si>
  <si>
    <t>10 0 01 10100</t>
  </si>
  <si>
    <t>7.1.2</t>
  </si>
  <si>
    <t>10 0 01 10110</t>
  </si>
  <si>
    <t>7.1.3</t>
  </si>
  <si>
    <t>10 0 01 S0140</t>
  </si>
  <si>
    <t>8.1</t>
  </si>
  <si>
    <t>8.1.1</t>
  </si>
  <si>
    <t xml:space="preserve">Мероприятия по благоустройству территории </t>
  </si>
  <si>
    <t>12 0 01 13280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</si>
  <si>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 Ульяновском городском поселении Тосненского района Ленинградской области на 2019-2023 годы"</t>
  </si>
  <si>
    <t>9.1</t>
  </si>
  <si>
    <t>9.1.1</t>
  </si>
  <si>
    <t>9.1.1.1</t>
  </si>
  <si>
    <t>13 1 01 04200</t>
  </si>
  <si>
    <t>9.1.1.3</t>
  </si>
  <si>
    <t>13 1 01 13200</t>
  </si>
  <si>
    <t>13 1 01 S0200</t>
  </si>
  <si>
    <t>9.2</t>
  </si>
  <si>
    <t>9.2.1</t>
  </si>
  <si>
    <t>9.2.1.1</t>
  </si>
  <si>
    <t>13 2 01 14250</t>
  </si>
  <si>
    <t>9.2.1.2</t>
  </si>
  <si>
    <t>13 2 01 14260</t>
  </si>
  <si>
    <t>9.2.1.3</t>
  </si>
  <si>
    <t>13 2 01 S0250</t>
  </si>
  <si>
    <t>9.3</t>
  </si>
  <si>
    <t>9.3.1</t>
  </si>
  <si>
    <t>9.3.1.1</t>
  </si>
  <si>
    <t>13 3 01 13160</t>
  </si>
  <si>
    <t>9.4</t>
  </si>
  <si>
    <t>9.4.1</t>
  </si>
  <si>
    <t>9.4.1.1</t>
  </si>
  <si>
    <t>13 4 01 13180</t>
  </si>
  <si>
    <t>10.1</t>
  </si>
  <si>
    <t>10.1.1</t>
  </si>
  <si>
    <t>15 0 01 S4660</t>
  </si>
  <si>
    <t>Муниципальная программа "Управление муниципальным имуществом Ульяновского городского поселения Тосненского района Ленинградской области на 2019-2023 годы"</t>
  </si>
  <si>
    <t>11.1</t>
  </si>
  <si>
    <t>11.1.1</t>
  </si>
  <si>
    <t>18 1 01 10290</t>
  </si>
  <si>
    <t>12.1</t>
  </si>
  <si>
    <t>12.1.1</t>
  </si>
  <si>
    <t>19 0 01 13280</t>
  </si>
  <si>
    <t>19 0 01 13320</t>
  </si>
  <si>
    <t>13.1</t>
  </si>
  <si>
    <t>13.1.1</t>
  </si>
  <si>
    <t>20 0 01 11680</t>
  </si>
  <si>
    <t>13.1.2</t>
  </si>
  <si>
    <t>20 0 01 12290</t>
  </si>
  <si>
    <t>14</t>
  </si>
  <si>
    <t>14.1</t>
  </si>
  <si>
    <t>14.1.1</t>
  </si>
  <si>
    <t>27 0 01 10130</t>
  </si>
  <si>
    <t>14.1.2</t>
  </si>
  <si>
    <t>27 0 01 13280</t>
  </si>
  <si>
    <t>Объем финансирования на 2020 год, руб.</t>
  </si>
  <si>
    <t>Муниципальная программа "Развитие градостроительной деятельности и территориального планирования Ульяновского городского поселения Тосненского района Ленинградской области на 2020-2024 годы"</t>
  </si>
  <si>
    <t>Основное мероприятие "Землеустройство, землепользование, архитектура и градостроительство"</t>
  </si>
  <si>
    <t>17 0 01 10350</t>
  </si>
  <si>
    <t>17 0 01 10400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</si>
  <si>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</si>
  <si>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10 0 01 S4200</t>
  </si>
  <si>
    <t>7.1.4</t>
  </si>
  <si>
    <t>11</t>
  </si>
  <si>
    <t>11.1.2</t>
  </si>
  <si>
    <t>12</t>
  </si>
  <si>
    <t>12.1.1.1</t>
  </si>
  <si>
    <t>12.2</t>
  </si>
  <si>
    <t>12.2.1</t>
  </si>
  <si>
    <t>12.2.1.1</t>
  </si>
  <si>
    <t>18 2 01 11090</t>
  </si>
  <si>
    <t>13</t>
  </si>
  <si>
    <t>15</t>
  </si>
  <si>
    <t>15.1</t>
  </si>
  <si>
    <t>15.1.1</t>
  </si>
  <si>
    <t>15.1.2</t>
  </si>
  <si>
    <t>15.1.3</t>
  </si>
  <si>
    <t>Реализация программ формирования современной городской среды</t>
  </si>
  <si>
    <t>27 0 01 S4750</t>
  </si>
  <si>
    <t>15.2</t>
  </si>
  <si>
    <t>Федеральный проект "Формирование комфортной городской среды"</t>
  </si>
  <si>
    <t>15.2.1</t>
  </si>
  <si>
    <t>27 0 F2 55550</t>
  </si>
  <si>
    <t>Муниципальная программа "Строительство и поддержание в надлежащем состоянии детских игровых и спортивных площадок на территории Ульяновского городского поселения Тосненского района Ленинградской области в 2020-2024 годах"</t>
  </si>
  <si>
    <t>Муниципальная программа "Формирование комфортной городской среды на территории Ульяновского городского поселения на 2018-2024 годы"</t>
  </si>
  <si>
    <t>Реализация программ формирования современной городской среды (благоустройство дворовых территорий)</t>
  </si>
  <si>
    <t>06 2 01 14860</t>
  </si>
  <si>
    <t>Ликвидация аварийного жилищного фонда на территории Ульяновского городского поселения Тосненского района Ленинградской области</t>
  </si>
  <si>
    <t>4.2.1.3</t>
  </si>
  <si>
    <t>06 2 01 10770</t>
  </si>
  <si>
    <t>УТВЕРЖДАЮ:</t>
  </si>
  <si>
    <t>Глава администрации Ульяновского городского поселения Тосненского района Ленинградской области</t>
  </si>
  <si>
    <t>__________________________________ К.И. Камалетдинов</t>
  </si>
  <si>
    <t>Муниципальная программа "Устойчивое общественное развитие на территории Ульяновского городского поселения Тосненского района Ленинградской области на 2020 – 2024 годы"</t>
  </si>
  <si>
    <t>Основное мероприятие "Мероприятия по развитию общественной инфраструктуры муниципального значения"</t>
  </si>
  <si>
    <t>Мероприятия по развитию общественной инфраструктуры муниципального значения</t>
  </si>
  <si>
    <t>09 0 01 S4840</t>
  </si>
  <si>
    <t>3</t>
  </si>
  <si>
    <t>3.1.1.1</t>
  </si>
  <si>
    <t>3.2.1.1</t>
  </si>
  <si>
    <t>3.2.1.2</t>
  </si>
  <si>
    <t>3.3.1.1</t>
  </si>
  <si>
    <t>3.3.2</t>
  </si>
  <si>
    <t>3.3.2.1</t>
  </si>
  <si>
    <t>4</t>
  </si>
  <si>
    <t>4.1.2</t>
  </si>
  <si>
    <t>5</t>
  </si>
  <si>
    <t>5.1.1.1</t>
  </si>
  <si>
    <t>5.1.2.1</t>
  </si>
  <si>
    <t>5.2</t>
  </si>
  <si>
    <t>5.2.1</t>
  </si>
  <si>
    <t>5.2.1.1</t>
  </si>
  <si>
    <t>6</t>
  </si>
  <si>
    <t>Муниципальная программа "Охрана окружающей среды в  Ульяновском городском поселении Тосненского района Ленинградской области на 2020-2024 годы"</t>
  </si>
  <si>
    <t>13.1.3</t>
  </si>
  <si>
    <t>Мероприятия по ликвидации несанкционированных свалок</t>
  </si>
  <si>
    <t>19 0 01 S4880</t>
  </si>
  <si>
    <t>Сводный оперативный отчет о выполнении муниципальных программ Ульяновского городского поселения Тосненского района Ленинградской области за январь-сентябрь 2020 года</t>
  </si>
  <si>
    <t>9.1.1.2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</si>
</sst>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/>
    </xf>
    <xf numFmtId="43" fontId="2" fillId="5" borderId="1" xfId="0" applyNumberFormat="1" applyFont="1" applyFill="1" applyBorder="1" applyAlignment="1">
      <alignment vertical="center"/>
    </xf>
    <xf numFmtId="10" fontId="2" fillId="5" borderId="1" xfId="0" applyNumberFormat="1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vertical="center"/>
    </xf>
    <xf numFmtId="43" fontId="8" fillId="6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3" fontId="1" fillId="0" borderId="1" xfId="0" applyNumberFormat="1" applyFont="1" applyBorder="1" applyAlignment="1">
      <alignment vertical="center" wrapText="1"/>
    </xf>
    <xf numFmtId="43" fontId="2" fillId="5" borderId="1" xfId="0" applyNumberFormat="1" applyFont="1" applyFill="1" applyBorder="1" applyAlignment="1">
      <alignment vertical="center" wrapText="1"/>
    </xf>
    <xf numFmtId="43" fontId="8" fillId="6" borderId="1" xfId="0" applyNumberFormat="1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/>
    </xf>
    <xf numFmtId="43" fontId="9" fillId="7" borderId="1" xfId="0" applyNumberFormat="1" applyFont="1" applyFill="1" applyBorder="1" applyAlignment="1">
      <alignment vertical="center" wrapText="1"/>
    </xf>
    <xf numFmtId="43" fontId="1" fillId="3" borderId="1" xfId="0" applyNumberFormat="1" applyFont="1" applyFill="1" applyBorder="1" applyAlignment="1">
      <alignment vertical="center" wrapText="1"/>
    </xf>
    <xf numFmtId="43" fontId="1" fillId="0" borderId="1" xfId="0" applyNumberFormat="1" applyFont="1" applyBorder="1" applyAlignment="1">
      <alignment vertical="center"/>
    </xf>
    <xf numFmtId="43" fontId="9" fillId="7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vertical="center"/>
    </xf>
    <xf numFmtId="43" fontId="6" fillId="2" borderId="1" xfId="0" applyNumberFormat="1" applyFont="1" applyFill="1" applyBorder="1" applyAlignment="1">
      <alignment vertical="center"/>
    </xf>
    <xf numFmtId="10" fontId="8" fillId="6" borderId="1" xfId="0" applyNumberFormat="1" applyFont="1" applyFill="1" applyBorder="1" applyAlignment="1">
      <alignment vertical="center"/>
    </xf>
    <xf numFmtId="10" fontId="1" fillId="0" borderId="1" xfId="0" applyNumberFormat="1" applyFont="1" applyBorder="1" applyAlignment="1">
      <alignment vertical="center" wrapText="1"/>
    </xf>
    <xf numFmtId="10" fontId="9" fillId="7" borderId="1" xfId="0" applyNumberFormat="1" applyFont="1" applyFill="1" applyBorder="1" applyAlignment="1">
      <alignment vertical="center" wrapText="1"/>
    </xf>
    <xf numFmtId="10" fontId="6" fillId="2" borderId="1" xfId="0" applyNumberFormat="1" applyFont="1" applyFill="1" applyBorder="1" applyAlignment="1">
      <alignment vertical="center"/>
    </xf>
    <xf numFmtId="164" fontId="12" fillId="0" borderId="0" xfId="1" applyFont="1" applyFill="1" applyAlignment="1">
      <alignment horizontal="justify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2" fillId="5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6" fillId="0" borderId="5" xfId="0" applyFont="1" applyBorder="1" applyAlignment="1">
      <alignment wrapText="1"/>
    </xf>
    <xf numFmtId="0" fontId="0" fillId="0" borderId="5" xfId="0" applyBorder="1" applyAlignment="1"/>
    <xf numFmtId="0" fontId="0" fillId="4" borderId="1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Обычный" xfId="0" builtinId="0"/>
    <cellStyle name="Финансовый_Приложения 2,3-расходы (август 2010)" xfId="1"/>
  </cellStyles>
  <dxfs count="0"/>
  <tableStyles count="0" defaultTableStyle="TableStyleMedium2" defaultPivotStyle="PivotStyleLight16"/>
  <colors>
    <mruColors>
      <color rgb="FFFFFF99"/>
      <color rgb="FFFFFF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9"/>
  <sheetViews>
    <sheetView tabSelected="1" view="pageBreakPreview" zoomScaleNormal="100" zoomScaleSheetLayoutView="100" workbookViewId="0">
      <selection activeCell="K2" sqref="K2:M2"/>
    </sheetView>
  </sheetViews>
  <sheetFormatPr defaultRowHeight="15" x14ac:dyDescent="0.25"/>
  <cols>
    <col min="2" max="9" width="10.7109375" customWidth="1"/>
    <col min="10" max="10" width="13.7109375" customWidth="1"/>
    <col min="11" max="13" width="18.7109375" customWidth="1"/>
    <col min="14" max="14" width="18.5703125" customWidth="1"/>
  </cols>
  <sheetData>
    <row r="2" spans="1:13" x14ac:dyDescent="0.25">
      <c r="K2" s="27" t="s">
        <v>207</v>
      </c>
      <c r="L2" s="28"/>
      <c r="M2" s="28"/>
    </row>
    <row r="3" spans="1:13" ht="15" customHeight="1" x14ac:dyDescent="0.25">
      <c r="K3" s="29" t="s">
        <v>208</v>
      </c>
      <c r="L3" s="29"/>
      <c r="M3" s="29"/>
    </row>
    <row r="4" spans="1:13" x14ac:dyDescent="0.25">
      <c r="K4" s="29"/>
      <c r="L4" s="29"/>
      <c r="M4" s="29"/>
    </row>
    <row r="5" spans="1:13" x14ac:dyDescent="0.25">
      <c r="K5" s="30" t="s">
        <v>209</v>
      </c>
      <c r="L5" s="30"/>
      <c r="M5" s="30"/>
    </row>
    <row r="6" spans="1:13" x14ac:dyDescent="0.25">
      <c r="K6" s="2"/>
      <c r="L6" s="2"/>
      <c r="M6" s="2"/>
    </row>
    <row r="7" spans="1:13" ht="30" customHeight="1" x14ac:dyDescent="0.25">
      <c r="A7" s="35" t="s">
        <v>234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45" x14ac:dyDescent="0.25">
      <c r="A8" s="3" t="s">
        <v>77</v>
      </c>
      <c r="B8" s="37" t="s">
        <v>30</v>
      </c>
      <c r="C8" s="37"/>
      <c r="D8" s="37"/>
      <c r="E8" s="37"/>
      <c r="F8" s="37"/>
      <c r="G8" s="37"/>
      <c r="H8" s="37"/>
      <c r="I8" s="37"/>
      <c r="J8" s="4" t="s">
        <v>31</v>
      </c>
      <c r="K8" s="5" t="s">
        <v>172</v>
      </c>
      <c r="L8" s="5" t="s">
        <v>78</v>
      </c>
      <c r="M8" s="5" t="s">
        <v>29</v>
      </c>
    </row>
    <row r="9" spans="1:13" ht="45" customHeight="1" x14ac:dyDescent="0.25">
      <c r="A9" s="6">
        <v>1</v>
      </c>
      <c r="B9" s="31" t="s">
        <v>46</v>
      </c>
      <c r="C9" s="31"/>
      <c r="D9" s="31"/>
      <c r="E9" s="31"/>
      <c r="F9" s="31"/>
      <c r="G9" s="31"/>
      <c r="H9" s="31"/>
      <c r="I9" s="31"/>
      <c r="J9" s="7"/>
      <c r="K9" s="7">
        <f t="shared" ref="K9:L10" si="0">K10</f>
        <v>190000</v>
      </c>
      <c r="L9" s="7">
        <f t="shared" si="0"/>
        <v>6000</v>
      </c>
      <c r="M9" s="8">
        <f t="shared" ref="M9:M29" si="1">L9/K9</f>
        <v>3.1578947368421054E-2</v>
      </c>
    </row>
    <row r="10" spans="1:13" ht="75" customHeight="1" x14ac:dyDescent="0.25">
      <c r="A10" s="9" t="s">
        <v>79</v>
      </c>
      <c r="B10" s="32" t="s">
        <v>47</v>
      </c>
      <c r="C10" s="33"/>
      <c r="D10" s="33"/>
      <c r="E10" s="33"/>
      <c r="F10" s="33"/>
      <c r="G10" s="33"/>
      <c r="H10" s="33"/>
      <c r="I10" s="33"/>
      <c r="J10" s="10"/>
      <c r="K10" s="10">
        <f t="shared" si="0"/>
        <v>190000</v>
      </c>
      <c r="L10" s="10">
        <f t="shared" si="0"/>
        <v>6000</v>
      </c>
      <c r="M10" s="23">
        <f t="shared" si="1"/>
        <v>3.1578947368421054E-2</v>
      </c>
    </row>
    <row r="11" spans="1:13" ht="45" customHeight="1" x14ac:dyDescent="0.25">
      <c r="A11" s="11" t="s">
        <v>80</v>
      </c>
      <c r="B11" s="38" t="s">
        <v>48</v>
      </c>
      <c r="C11" s="38"/>
      <c r="D11" s="38"/>
      <c r="E11" s="38"/>
      <c r="F11" s="38"/>
      <c r="G11" s="38"/>
      <c r="H11" s="38"/>
      <c r="I11" s="38"/>
      <c r="J11" s="12" t="s">
        <v>81</v>
      </c>
      <c r="K11" s="12">
        <v>190000</v>
      </c>
      <c r="L11" s="12">
        <v>6000</v>
      </c>
      <c r="M11" s="24">
        <f t="shared" si="1"/>
        <v>3.1578947368421054E-2</v>
      </c>
    </row>
    <row r="12" spans="1:13" ht="30" customHeight="1" x14ac:dyDescent="0.25">
      <c r="A12" s="6">
        <v>2</v>
      </c>
      <c r="B12" s="31" t="s">
        <v>43</v>
      </c>
      <c r="C12" s="31"/>
      <c r="D12" s="31"/>
      <c r="E12" s="31"/>
      <c r="F12" s="31"/>
      <c r="G12" s="31"/>
      <c r="H12" s="31"/>
      <c r="I12" s="34"/>
      <c r="J12" s="7"/>
      <c r="K12" s="7">
        <f t="shared" ref="K12:L13" si="2">K13</f>
        <v>450000</v>
      </c>
      <c r="L12" s="7">
        <f t="shared" si="2"/>
        <v>40346.949999999997</v>
      </c>
      <c r="M12" s="8">
        <f t="shared" si="1"/>
        <v>8.9659888888888886E-2</v>
      </c>
    </row>
    <row r="13" spans="1:13" ht="15" customHeight="1" x14ac:dyDescent="0.25">
      <c r="A13" s="9" t="s">
        <v>82</v>
      </c>
      <c r="B13" s="32" t="s">
        <v>1</v>
      </c>
      <c r="C13" s="33"/>
      <c r="D13" s="33"/>
      <c r="E13" s="33"/>
      <c r="F13" s="33"/>
      <c r="G13" s="33"/>
      <c r="H13" s="33"/>
      <c r="I13" s="33"/>
      <c r="J13" s="10"/>
      <c r="K13" s="10">
        <f t="shared" si="2"/>
        <v>450000</v>
      </c>
      <c r="L13" s="10">
        <f t="shared" si="2"/>
        <v>40346.949999999997</v>
      </c>
      <c r="M13" s="23">
        <f t="shared" si="1"/>
        <v>8.9659888888888886E-2</v>
      </c>
    </row>
    <row r="14" spans="1:13" x14ac:dyDescent="0.25">
      <c r="A14" s="11" t="s">
        <v>83</v>
      </c>
      <c r="B14" s="38" t="s">
        <v>0</v>
      </c>
      <c r="C14" s="38"/>
      <c r="D14" s="38"/>
      <c r="E14" s="38"/>
      <c r="F14" s="38"/>
      <c r="G14" s="38"/>
      <c r="H14" s="38"/>
      <c r="I14" s="38"/>
      <c r="J14" s="12" t="s">
        <v>84</v>
      </c>
      <c r="K14" s="12">
        <v>450000</v>
      </c>
      <c r="L14" s="12">
        <v>40346.949999999997</v>
      </c>
      <c r="M14" s="24">
        <f t="shared" si="1"/>
        <v>8.9659888888888886E-2</v>
      </c>
    </row>
    <row r="15" spans="1:13" ht="45" hidden="1" customHeight="1" x14ac:dyDescent="0.25">
      <c r="A15" s="6"/>
      <c r="B15" s="31" t="s">
        <v>85</v>
      </c>
      <c r="C15" s="31"/>
      <c r="D15" s="31"/>
      <c r="E15" s="31"/>
      <c r="F15" s="31"/>
      <c r="G15" s="31"/>
      <c r="H15" s="31"/>
      <c r="I15" s="31"/>
      <c r="J15" s="13"/>
      <c r="K15" s="13">
        <f t="shared" ref="K15" si="3">K16+K18+K20</f>
        <v>0</v>
      </c>
      <c r="L15" s="13">
        <f t="shared" ref="L15" si="4">L16+L18+L20</f>
        <v>0</v>
      </c>
      <c r="M15" s="8" t="e">
        <f t="shared" si="1"/>
        <v>#DIV/0!</v>
      </c>
    </row>
    <row r="16" spans="1:13" ht="30" hidden="1" customHeight="1" x14ac:dyDescent="0.25">
      <c r="A16" s="9"/>
      <c r="B16" s="32" t="s">
        <v>53</v>
      </c>
      <c r="C16" s="32"/>
      <c r="D16" s="32"/>
      <c r="E16" s="32"/>
      <c r="F16" s="32"/>
      <c r="G16" s="32"/>
      <c r="H16" s="32"/>
      <c r="I16" s="32"/>
      <c r="J16" s="14"/>
      <c r="K16" s="14">
        <f t="shared" ref="K16:L16" si="5">K17</f>
        <v>0</v>
      </c>
      <c r="L16" s="14">
        <f t="shared" si="5"/>
        <v>0</v>
      </c>
      <c r="M16" s="23" t="e">
        <f t="shared" si="1"/>
        <v>#DIV/0!</v>
      </c>
    </row>
    <row r="17" spans="1:13" ht="30" hidden="1" customHeight="1" x14ac:dyDescent="0.25">
      <c r="A17" s="11"/>
      <c r="B17" s="38" t="s">
        <v>54</v>
      </c>
      <c r="C17" s="38"/>
      <c r="D17" s="38"/>
      <c r="E17" s="38"/>
      <c r="F17" s="38"/>
      <c r="G17" s="38"/>
      <c r="H17" s="38"/>
      <c r="I17" s="38"/>
      <c r="J17" s="12" t="s">
        <v>88</v>
      </c>
      <c r="K17" s="12">
        <v>0</v>
      </c>
      <c r="L17" s="12">
        <v>0</v>
      </c>
      <c r="M17" s="24" t="e">
        <f t="shared" si="1"/>
        <v>#DIV/0!</v>
      </c>
    </row>
    <row r="18" spans="1:13" ht="15" hidden="1" customHeight="1" x14ac:dyDescent="0.25">
      <c r="A18" s="9"/>
      <c r="B18" s="32" t="s">
        <v>55</v>
      </c>
      <c r="C18" s="32"/>
      <c r="D18" s="32"/>
      <c r="E18" s="32"/>
      <c r="F18" s="32"/>
      <c r="G18" s="32"/>
      <c r="H18" s="32"/>
      <c r="I18" s="32"/>
      <c r="J18" s="14"/>
      <c r="K18" s="14">
        <f t="shared" ref="K18:L18" si="6">K19</f>
        <v>0</v>
      </c>
      <c r="L18" s="14">
        <f t="shared" si="6"/>
        <v>0</v>
      </c>
      <c r="M18" s="23" t="e">
        <f t="shared" si="1"/>
        <v>#DIV/0!</v>
      </c>
    </row>
    <row r="19" spans="1:13" ht="60" hidden="1" customHeight="1" x14ac:dyDescent="0.25">
      <c r="A19" s="11"/>
      <c r="B19" s="38" t="s">
        <v>56</v>
      </c>
      <c r="C19" s="38"/>
      <c r="D19" s="38"/>
      <c r="E19" s="38"/>
      <c r="F19" s="38"/>
      <c r="G19" s="38"/>
      <c r="H19" s="38"/>
      <c r="I19" s="38"/>
      <c r="J19" s="12" t="s">
        <v>91</v>
      </c>
      <c r="K19" s="12">
        <v>0</v>
      </c>
      <c r="L19" s="12">
        <v>0</v>
      </c>
      <c r="M19" s="24" t="e">
        <f t="shared" si="1"/>
        <v>#DIV/0!</v>
      </c>
    </row>
    <row r="20" spans="1:13" ht="30" hidden="1" customHeight="1" x14ac:dyDescent="0.25">
      <c r="A20" s="9"/>
      <c r="B20" s="32" t="s">
        <v>57</v>
      </c>
      <c r="C20" s="32"/>
      <c r="D20" s="32"/>
      <c r="E20" s="32"/>
      <c r="F20" s="32"/>
      <c r="G20" s="32"/>
      <c r="H20" s="32"/>
      <c r="I20" s="32"/>
      <c r="J20" s="14"/>
      <c r="K20" s="14">
        <f t="shared" ref="K20:L20" si="7">K21</f>
        <v>0</v>
      </c>
      <c r="L20" s="14">
        <f t="shared" si="7"/>
        <v>0</v>
      </c>
      <c r="M20" s="23" t="e">
        <f t="shared" si="1"/>
        <v>#DIV/0!</v>
      </c>
    </row>
    <row r="21" spans="1:13" ht="30" hidden="1" customHeight="1" x14ac:dyDescent="0.25">
      <c r="A21" s="11"/>
      <c r="B21" s="38" t="s">
        <v>58</v>
      </c>
      <c r="C21" s="38"/>
      <c r="D21" s="38"/>
      <c r="E21" s="38"/>
      <c r="F21" s="38"/>
      <c r="G21" s="38"/>
      <c r="H21" s="38"/>
      <c r="I21" s="38"/>
      <c r="J21" s="12" t="s">
        <v>94</v>
      </c>
      <c r="K21" s="12">
        <v>0</v>
      </c>
      <c r="L21" s="12">
        <v>0</v>
      </c>
      <c r="M21" s="24" t="e">
        <f t="shared" si="1"/>
        <v>#DIV/0!</v>
      </c>
    </row>
    <row r="22" spans="1:13" ht="45" customHeight="1" x14ac:dyDescent="0.25">
      <c r="A22" s="6" t="s">
        <v>214</v>
      </c>
      <c r="B22" s="31" t="s">
        <v>95</v>
      </c>
      <c r="C22" s="31"/>
      <c r="D22" s="31"/>
      <c r="E22" s="31"/>
      <c r="F22" s="31"/>
      <c r="G22" s="31"/>
      <c r="H22" s="31"/>
      <c r="I22" s="31"/>
      <c r="J22" s="13"/>
      <c r="K22" s="13">
        <f>K23+K26+K31</f>
        <v>2422279.66</v>
      </c>
      <c r="L22" s="13">
        <f>L23+L26+L31</f>
        <v>969888.41999999993</v>
      </c>
      <c r="M22" s="8">
        <f t="shared" si="1"/>
        <v>0.40040315576113117</v>
      </c>
    </row>
    <row r="23" spans="1:13" ht="30" customHeight="1" x14ac:dyDescent="0.25">
      <c r="A23" s="15" t="s">
        <v>86</v>
      </c>
      <c r="B23" s="39" t="s">
        <v>3</v>
      </c>
      <c r="C23" s="39"/>
      <c r="D23" s="39"/>
      <c r="E23" s="39"/>
      <c r="F23" s="39"/>
      <c r="G23" s="39"/>
      <c r="H23" s="39"/>
      <c r="I23" s="39"/>
      <c r="J23" s="16"/>
      <c r="K23" s="16">
        <f t="shared" ref="K23:L24" si="8">K24</f>
        <v>896000</v>
      </c>
      <c r="L23" s="16">
        <f t="shared" si="8"/>
        <v>545809.47</v>
      </c>
      <c r="M23" s="25">
        <f t="shared" si="1"/>
        <v>0.60916235491071424</v>
      </c>
    </row>
    <row r="24" spans="1:13" ht="15" customHeight="1" x14ac:dyDescent="0.25">
      <c r="A24" s="9" t="s">
        <v>87</v>
      </c>
      <c r="B24" s="32" t="s">
        <v>4</v>
      </c>
      <c r="C24" s="32"/>
      <c r="D24" s="32"/>
      <c r="E24" s="32"/>
      <c r="F24" s="32"/>
      <c r="G24" s="32"/>
      <c r="H24" s="32"/>
      <c r="I24" s="32"/>
      <c r="J24" s="10"/>
      <c r="K24" s="10">
        <f t="shared" si="8"/>
        <v>896000</v>
      </c>
      <c r="L24" s="10">
        <f t="shared" si="8"/>
        <v>545809.47</v>
      </c>
      <c r="M24" s="23">
        <f t="shared" si="1"/>
        <v>0.60916235491071424</v>
      </c>
    </row>
    <row r="25" spans="1:13" ht="15" customHeight="1" x14ac:dyDescent="0.25">
      <c r="A25" s="11" t="s">
        <v>215</v>
      </c>
      <c r="B25" s="38" t="s">
        <v>2</v>
      </c>
      <c r="C25" s="40"/>
      <c r="D25" s="40"/>
      <c r="E25" s="40"/>
      <c r="F25" s="40"/>
      <c r="G25" s="40"/>
      <c r="H25" s="40"/>
      <c r="I25" s="40"/>
      <c r="J25" s="12" t="s">
        <v>98</v>
      </c>
      <c r="K25" s="12">
        <v>896000</v>
      </c>
      <c r="L25" s="12">
        <v>545809.47</v>
      </c>
      <c r="M25" s="24">
        <f t="shared" si="1"/>
        <v>0.60916235491071424</v>
      </c>
    </row>
    <row r="26" spans="1:13" ht="30" customHeight="1" x14ac:dyDescent="0.25">
      <c r="A26" s="15" t="s">
        <v>89</v>
      </c>
      <c r="B26" s="39" t="s">
        <v>59</v>
      </c>
      <c r="C26" s="39"/>
      <c r="D26" s="39"/>
      <c r="E26" s="39"/>
      <c r="F26" s="39"/>
      <c r="G26" s="39"/>
      <c r="H26" s="39"/>
      <c r="I26" s="39"/>
      <c r="J26" s="16"/>
      <c r="K26" s="16">
        <f t="shared" ref="K26:L26" si="9">K27</f>
        <v>279500</v>
      </c>
      <c r="L26" s="16">
        <f t="shared" si="9"/>
        <v>279500</v>
      </c>
      <c r="M26" s="25">
        <f t="shared" si="1"/>
        <v>1</v>
      </c>
    </row>
    <row r="27" spans="1:13" ht="15" customHeight="1" x14ac:dyDescent="0.25">
      <c r="A27" s="9" t="s">
        <v>90</v>
      </c>
      <c r="B27" s="32" t="s">
        <v>60</v>
      </c>
      <c r="C27" s="32"/>
      <c r="D27" s="32"/>
      <c r="E27" s="32"/>
      <c r="F27" s="32"/>
      <c r="G27" s="32"/>
      <c r="H27" s="32"/>
      <c r="I27" s="32"/>
      <c r="J27" s="14"/>
      <c r="K27" s="14">
        <f>K28+K29+K30</f>
        <v>279500</v>
      </c>
      <c r="L27" s="14">
        <f t="shared" ref="L27" si="10">L28+L29+L30</f>
        <v>279500</v>
      </c>
      <c r="M27" s="23">
        <f t="shared" si="1"/>
        <v>1</v>
      </c>
    </row>
    <row r="28" spans="1:13" ht="15" customHeight="1" x14ac:dyDescent="0.25">
      <c r="A28" s="11" t="s">
        <v>216</v>
      </c>
      <c r="B28" s="38" t="s">
        <v>5</v>
      </c>
      <c r="C28" s="38"/>
      <c r="D28" s="38"/>
      <c r="E28" s="38"/>
      <c r="F28" s="38"/>
      <c r="G28" s="38"/>
      <c r="H28" s="38"/>
      <c r="I28" s="38"/>
      <c r="J28" s="12" t="s">
        <v>206</v>
      </c>
      <c r="K28" s="12">
        <v>0</v>
      </c>
      <c r="L28" s="12">
        <v>0</v>
      </c>
      <c r="M28" s="24" t="e">
        <f t="shared" si="1"/>
        <v>#DIV/0!</v>
      </c>
    </row>
    <row r="29" spans="1:13" ht="30" customHeight="1" x14ac:dyDescent="0.25">
      <c r="A29" s="11" t="s">
        <v>217</v>
      </c>
      <c r="B29" s="38" t="s">
        <v>204</v>
      </c>
      <c r="C29" s="38"/>
      <c r="D29" s="38"/>
      <c r="E29" s="38"/>
      <c r="F29" s="38"/>
      <c r="G29" s="38"/>
      <c r="H29" s="38"/>
      <c r="I29" s="38"/>
      <c r="J29" s="12" t="s">
        <v>203</v>
      </c>
      <c r="K29" s="12">
        <v>279500</v>
      </c>
      <c r="L29" s="12">
        <v>279500</v>
      </c>
      <c r="M29" s="24">
        <f t="shared" si="1"/>
        <v>1</v>
      </c>
    </row>
    <row r="30" spans="1:13" hidden="1" x14ac:dyDescent="0.25">
      <c r="A30" s="11" t="s">
        <v>205</v>
      </c>
      <c r="B30" s="38" t="s">
        <v>61</v>
      </c>
      <c r="C30" s="38"/>
      <c r="D30" s="38"/>
      <c r="E30" s="38"/>
      <c r="F30" s="38"/>
      <c r="G30" s="38"/>
      <c r="H30" s="38"/>
      <c r="I30" s="38"/>
      <c r="J30" s="12" t="s">
        <v>99</v>
      </c>
      <c r="K30" s="12">
        <v>0</v>
      </c>
      <c r="L30" s="12">
        <v>0</v>
      </c>
      <c r="M30" s="24">
        <v>0</v>
      </c>
    </row>
    <row r="31" spans="1:13" ht="15" customHeight="1" x14ac:dyDescent="0.25">
      <c r="A31" s="15" t="s">
        <v>92</v>
      </c>
      <c r="B31" s="39" t="s">
        <v>62</v>
      </c>
      <c r="C31" s="39"/>
      <c r="D31" s="39"/>
      <c r="E31" s="39"/>
      <c r="F31" s="39"/>
      <c r="G31" s="39"/>
      <c r="H31" s="39"/>
      <c r="I31" s="39"/>
      <c r="J31" s="16"/>
      <c r="K31" s="16">
        <f>K32+K34</f>
        <v>1246779.6600000001</v>
      </c>
      <c r="L31" s="16">
        <f t="shared" ref="L31" si="11">L32+L34</f>
        <v>144578.95000000001</v>
      </c>
      <c r="M31" s="25">
        <f t="shared" ref="M31:M62" si="12">L31/K31</f>
        <v>0.11596190942030607</v>
      </c>
    </row>
    <row r="32" spans="1:13" ht="15" customHeight="1" x14ac:dyDescent="0.25">
      <c r="A32" s="9" t="s">
        <v>93</v>
      </c>
      <c r="B32" s="32" t="s">
        <v>21</v>
      </c>
      <c r="C32" s="32"/>
      <c r="D32" s="32"/>
      <c r="E32" s="32"/>
      <c r="F32" s="32"/>
      <c r="G32" s="32"/>
      <c r="H32" s="32"/>
      <c r="I32" s="32"/>
      <c r="J32" s="14"/>
      <c r="K32" s="14">
        <f t="shared" ref="K32:L32" si="13">K33</f>
        <v>547228.67000000004</v>
      </c>
      <c r="L32" s="14">
        <f t="shared" si="13"/>
        <v>11292.7</v>
      </c>
      <c r="M32" s="23">
        <f t="shared" si="12"/>
        <v>2.0636162940804982E-2</v>
      </c>
    </row>
    <row r="33" spans="1:13" ht="15" customHeight="1" x14ac:dyDescent="0.25">
      <c r="A33" s="11" t="s">
        <v>218</v>
      </c>
      <c r="B33" s="41" t="s">
        <v>22</v>
      </c>
      <c r="C33" s="41"/>
      <c r="D33" s="41"/>
      <c r="E33" s="41"/>
      <c r="F33" s="41"/>
      <c r="G33" s="41"/>
      <c r="H33" s="41"/>
      <c r="I33" s="41"/>
      <c r="J33" s="17" t="s">
        <v>100</v>
      </c>
      <c r="K33" s="17">
        <f>647228.67-100000</f>
        <v>547228.67000000004</v>
      </c>
      <c r="L33" s="17">
        <v>11292.7</v>
      </c>
      <c r="M33" s="24">
        <f t="shared" si="12"/>
        <v>2.0636162940804982E-2</v>
      </c>
    </row>
    <row r="34" spans="1:13" ht="15" customHeight="1" x14ac:dyDescent="0.25">
      <c r="A34" s="9" t="s">
        <v>219</v>
      </c>
      <c r="B34" s="32" t="s">
        <v>63</v>
      </c>
      <c r="C34" s="32"/>
      <c r="D34" s="32"/>
      <c r="E34" s="32"/>
      <c r="F34" s="32"/>
      <c r="G34" s="32"/>
      <c r="H34" s="32"/>
      <c r="I34" s="32"/>
      <c r="J34" s="14"/>
      <c r="K34" s="14">
        <f t="shared" ref="K34:L34" si="14">K35</f>
        <v>699550.99</v>
      </c>
      <c r="L34" s="14">
        <f t="shared" si="14"/>
        <v>133286.25</v>
      </c>
      <c r="M34" s="23">
        <f t="shared" si="12"/>
        <v>0.19053114341243374</v>
      </c>
    </row>
    <row r="35" spans="1:13" ht="30" customHeight="1" x14ac:dyDescent="0.25">
      <c r="A35" s="11" t="s">
        <v>220</v>
      </c>
      <c r="B35" s="38" t="s">
        <v>20</v>
      </c>
      <c r="C35" s="38"/>
      <c r="D35" s="38"/>
      <c r="E35" s="38"/>
      <c r="F35" s="38"/>
      <c r="G35" s="38"/>
      <c r="H35" s="38"/>
      <c r="I35" s="38"/>
      <c r="J35" s="12" t="s">
        <v>101</v>
      </c>
      <c r="K35" s="12">
        <f>800000-100000-449.01</f>
        <v>699550.99</v>
      </c>
      <c r="L35" s="12">
        <v>133286.25</v>
      </c>
      <c r="M35" s="24">
        <f t="shared" si="12"/>
        <v>0.19053114341243374</v>
      </c>
    </row>
    <row r="36" spans="1:13" ht="30" customHeight="1" x14ac:dyDescent="0.25">
      <c r="A36" s="6" t="s">
        <v>221</v>
      </c>
      <c r="B36" s="31" t="s">
        <v>102</v>
      </c>
      <c r="C36" s="31"/>
      <c r="D36" s="31"/>
      <c r="E36" s="31"/>
      <c r="F36" s="31"/>
      <c r="G36" s="31"/>
      <c r="H36" s="31"/>
      <c r="I36" s="31"/>
      <c r="J36" s="13"/>
      <c r="K36" s="13">
        <f t="shared" ref="K36:L36" si="15">K37</f>
        <v>17786900</v>
      </c>
      <c r="L36" s="13">
        <f t="shared" si="15"/>
        <v>10916868.949999999</v>
      </c>
      <c r="M36" s="8">
        <f t="shared" si="12"/>
        <v>0.61375894337967829</v>
      </c>
    </row>
    <row r="37" spans="1:13" x14ac:dyDescent="0.25">
      <c r="A37" s="9" t="s">
        <v>96</v>
      </c>
      <c r="B37" s="32" t="s">
        <v>44</v>
      </c>
      <c r="C37" s="32"/>
      <c r="D37" s="32"/>
      <c r="E37" s="32"/>
      <c r="F37" s="32"/>
      <c r="G37" s="32"/>
      <c r="H37" s="32"/>
      <c r="I37" s="32"/>
      <c r="J37" s="14"/>
      <c r="K37" s="14">
        <f t="shared" ref="K37" si="16">K38+K39</f>
        <v>17786900</v>
      </c>
      <c r="L37" s="14">
        <f t="shared" ref="L37" si="17">L38+L39</f>
        <v>10916868.949999999</v>
      </c>
      <c r="M37" s="23">
        <f t="shared" si="12"/>
        <v>0.61375894337967829</v>
      </c>
    </row>
    <row r="38" spans="1:13" x14ac:dyDescent="0.25">
      <c r="A38" s="11" t="s">
        <v>97</v>
      </c>
      <c r="B38" s="38" t="s">
        <v>45</v>
      </c>
      <c r="C38" s="38"/>
      <c r="D38" s="38"/>
      <c r="E38" s="38"/>
      <c r="F38" s="38"/>
      <c r="G38" s="38"/>
      <c r="H38" s="38"/>
      <c r="I38" s="38"/>
      <c r="J38" s="12" t="s">
        <v>105</v>
      </c>
      <c r="K38" s="12">
        <v>13045100</v>
      </c>
      <c r="L38" s="12">
        <v>8284328.3300000001</v>
      </c>
      <c r="M38" s="24">
        <f t="shared" si="12"/>
        <v>0.63505288039187124</v>
      </c>
    </row>
    <row r="39" spans="1:13" ht="30" customHeight="1" x14ac:dyDescent="0.25">
      <c r="A39" s="11" t="s">
        <v>222</v>
      </c>
      <c r="B39" s="38" t="s">
        <v>64</v>
      </c>
      <c r="C39" s="38"/>
      <c r="D39" s="38"/>
      <c r="E39" s="38"/>
      <c r="F39" s="38"/>
      <c r="G39" s="38"/>
      <c r="H39" s="38"/>
      <c r="I39" s="38"/>
      <c r="J39" s="12" t="s">
        <v>107</v>
      </c>
      <c r="K39" s="12">
        <v>4741800</v>
      </c>
      <c r="L39" s="12">
        <v>2632540.62</v>
      </c>
      <c r="M39" s="24">
        <f t="shared" si="12"/>
        <v>0.55517748956092627</v>
      </c>
    </row>
    <row r="40" spans="1:13" ht="30" customHeight="1" x14ac:dyDescent="0.25">
      <c r="A40" s="6" t="s">
        <v>223</v>
      </c>
      <c r="B40" s="31" t="s">
        <v>108</v>
      </c>
      <c r="C40" s="31"/>
      <c r="D40" s="31"/>
      <c r="E40" s="31"/>
      <c r="F40" s="31"/>
      <c r="G40" s="31"/>
      <c r="H40" s="31"/>
      <c r="I40" s="31"/>
      <c r="J40" s="13"/>
      <c r="K40" s="13">
        <f t="shared" ref="K40" si="18">K41+K46</f>
        <v>1246626.94</v>
      </c>
      <c r="L40" s="13">
        <f t="shared" ref="L40" si="19">L41+L46</f>
        <v>894342.07000000007</v>
      </c>
      <c r="M40" s="8">
        <f t="shared" si="12"/>
        <v>0.71740954836095561</v>
      </c>
    </row>
    <row r="41" spans="1:13" ht="45" customHeight="1" x14ac:dyDescent="0.25">
      <c r="A41" s="15" t="s">
        <v>103</v>
      </c>
      <c r="B41" s="39" t="s">
        <v>6</v>
      </c>
      <c r="C41" s="39"/>
      <c r="D41" s="39"/>
      <c r="E41" s="39"/>
      <c r="F41" s="39"/>
      <c r="G41" s="39"/>
      <c r="H41" s="39"/>
      <c r="I41" s="39"/>
      <c r="J41" s="16"/>
      <c r="K41" s="16">
        <f t="shared" ref="K41" si="20">K42+K44</f>
        <v>913626.94</v>
      </c>
      <c r="L41" s="16">
        <f t="shared" ref="L41" si="21">L42+L44</f>
        <v>689113.87</v>
      </c>
      <c r="M41" s="25">
        <f t="shared" si="12"/>
        <v>0.75426176684325885</v>
      </c>
    </row>
    <row r="42" spans="1:13" ht="30" customHeight="1" x14ac:dyDescent="0.25">
      <c r="A42" s="9" t="s">
        <v>104</v>
      </c>
      <c r="B42" s="32" t="s">
        <v>65</v>
      </c>
      <c r="C42" s="32"/>
      <c r="D42" s="32"/>
      <c r="E42" s="32"/>
      <c r="F42" s="32"/>
      <c r="G42" s="32"/>
      <c r="H42" s="32"/>
      <c r="I42" s="32"/>
      <c r="J42" s="14"/>
      <c r="K42" s="14">
        <f t="shared" ref="K42:L42" si="22">K43</f>
        <v>103626.94</v>
      </c>
      <c r="L42" s="14">
        <f t="shared" si="22"/>
        <v>3626.94</v>
      </c>
      <c r="M42" s="23">
        <f t="shared" si="12"/>
        <v>3.4999972014999187E-2</v>
      </c>
    </row>
    <row r="43" spans="1:13" ht="30" customHeight="1" x14ac:dyDescent="0.25">
      <c r="A43" s="11" t="s">
        <v>224</v>
      </c>
      <c r="B43" s="38" t="s">
        <v>33</v>
      </c>
      <c r="C43" s="38"/>
      <c r="D43" s="38"/>
      <c r="E43" s="38"/>
      <c r="F43" s="38"/>
      <c r="G43" s="38"/>
      <c r="H43" s="38"/>
      <c r="I43" s="38"/>
      <c r="J43" s="12" t="s">
        <v>111</v>
      </c>
      <c r="K43" s="12">
        <f>130000-26373.06</f>
        <v>103626.94</v>
      </c>
      <c r="L43" s="12">
        <v>3626.94</v>
      </c>
      <c r="M43" s="24">
        <f t="shared" si="12"/>
        <v>3.4999972014999187E-2</v>
      </c>
    </row>
    <row r="44" spans="1:13" x14ac:dyDescent="0.25">
      <c r="A44" s="9" t="s">
        <v>106</v>
      </c>
      <c r="B44" s="32" t="s">
        <v>66</v>
      </c>
      <c r="C44" s="32"/>
      <c r="D44" s="32"/>
      <c r="E44" s="32"/>
      <c r="F44" s="32"/>
      <c r="G44" s="32"/>
      <c r="H44" s="32"/>
      <c r="I44" s="32"/>
      <c r="J44" s="14"/>
      <c r="K44" s="14">
        <f t="shared" ref="K44:L44" si="23">K45</f>
        <v>810000</v>
      </c>
      <c r="L44" s="14">
        <f t="shared" si="23"/>
        <v>685486.93</v>
      </c>
      <c r="M44" s="23">
        <f t="shared" si="12"/>
        <v>0.84628016049382726</v>
      </c>
    </row>
    <row r="45" spans="1:13" x14ac:dyDescent="0.25">
      <c r="A45" s="11" t="s">
        <v>225</v>
      </c>
      <c r="B45" s="38" t="s">
        <v>34</v>
      </c>
      <c r="C45" s="38"/>
      <c r="D45" s="38"/>
      <c r="E45" s="38"/>
      <c r="F45" s="38"/>
      <c r="G45" s="38"/>
      <c r="H45" s="38"/>
      <c r="I45" s="38"/>
      <c r="J45" s="12" t="s">
        <v>112</v>
      </c>
      <c r="K45" s="12">
        <v>810000</v>
      </c>
      <c r="L45" s="12">
        <v>685486.93</v>
      </c>
      <c r="M45" s="24">
        <f t="shared" si="12"/>
        <v>0.84628016049382726</v>
      </c>
    </row>
    <row r="46" spans="1:13" ht="45" customHeight="1" x14ac:dyDescent="0.25">
      <c r="A46" s="15" t="s">
        <v>226</v>
      </c>
      <c r="B46" s="39" t="s">
        <v>35</v>
      </c>
      <c r="C46" s="39"/>
      <c r="D46" s="39"/>
      <c r="E46" s="39"/>
      <c r="F46" s="39"/>
      <c r="G46" s="39"/>
      <c r="H46" s="39"/>
      <c r="I46" s="39"/>
      <c r="J46" s="16"/>
      <c r="K46" s="16">
        <f t="shared" ref="K46:L47" si="24">K47</f>
        <v>333000</v>
      </c>
      <c r="L46" s="16">
        <f t="shared" si="24"/>
        <v>205228.2</v>
      </c>
      <c r="M46" s="25">
        <f t="shared" si="12"/>
        <v>0.61630090090090095</v>
      </c>
    </row>
    <row r="47" spans="1:13" ht="30" customHeight="1" x14ac:dyDescent="0.25">
      <c r="A47" s="9" t="s">
        <v>227</v>
      </c>
      <c r="B47" s="32" t="s">
        <v>36</v>
      </c>
      <c r="C47" s="32"/>
      <c r="D47" s="32"/>
      <c r="E47" s="32"/>
      <c r="F47" s="32"/>
      <c r="G47" s="32"/>
      <c r="H47" s="32"/>
      <c r="I47" s="32"/>
      <c r="J47" s="14"/>
      <c r="K47" s="14">
        <f t="shared" si="24"/>
        <v>333000</v>
      </c>
      <c r="L47" s="14">
        <f t="shared" si="24"/>
        <v>205228.2</v>
      </c>
      <c r="M47" s="23">
        <f t="shared" si="12"/>
        <v>0.61630090090090095</v>
      </c>
    </row>
    <row r="48" spans="1:13" ht="15" customHeight="1" x14ac:dyDescent="0.25">
      <c r="A48" s="11" t="s">
        <v>228</v>
      </c>
      <c r="B48" s="38" t="s">
        <v>67</v>
      </c>
      <c r="C48" s="38"/>
      <c r="D48" s="38"/>
      <c r="E48" s="38"/>
      <c r="F48" s="38"/>
      <c r="G48" s="38"/>
      <c r="H48" s="38"/>
      <c r="I48" s="38"/>
      <c r="J48" s="12" t="s">
        <v>113</v>
      </c>
      <c r="K48" s="12">
        <f>343000-10000</f>
        <v>333000</v>
      </c>
      <c r="L48" s="12">
        <v>205228.2</v>
      </c>
      <c r="M48" s="24">
        <f t="shared" si="12"/>
        <v>0.61630090090090095</v>
      </c>
    </row>
    <row r="49" spans="1:13" ht="45" customHeight="1" x14ac:dyDescent="0.25">
      <c r="A49" s="6" t="s">
        <v>229</v>
      </c>
      <c r="B49" s="31" t="s">
        <v>210</v>
      </c>
      <c r="C49" s="31"/>
      <c r="D49" s="31"/>
      <c r="E49" s="31"/>
      <c r="F49" s="31"/>
      <c r="G49" s="31"/>
      <c r="H49" s="31"/>
      <c r="I49" s="31"/>
      <c r="J49" s="7"/>
      <c r="K49" s="7">
        <f t="shared" ref="K49:L50" si="25">K50</f>
        <v>370000</v>
      </c>
      <c r="L49" s="7">
        <f t="shared" si="25"/>
        <v>366579.89</v>
      </c>
      <c r="M49" s="8">
        <f t="shared" si="12"/>
        <v>0.99075645945945945</v>
      </c>
    </row>
    <row r="50" spans="1:13" ht="30" customHeight="1" x14ac:dyDescent="0.25">
      <c r="A50" s="9" t="s">
        <v>109</v>
      </c>
      <c r="B50" s="32" t="s">
        <v>211</v>
      </c>
      <c r="C50" s="33"/>
      <c r="D50" s="33"/>
      <c r="E50" s="33"/>
      <c r="F50" s="33"/>
      <c r="G50" s="33"/>
      <c r="H50" s="33"/>
      <c r="I50" s="33"/>
      <c r="J50" s="10"/>
      <c r="K50" s="10">
        <f t="shared" si="25"/>
        <v>370000</v>
      </c>
      <c r="L50" s="10">
        <f t="shared" si="25"/>
        <v>366579.89</v>
      </c>
      <c r="M50" s="23">
        <f t="shared" si="12"/>
        <v>0.99075645945945945</v>
      </c>
    </row>
    <row r="51" spans="1:13" ht="15" customHeight="1" x14ac:dyDescent="0.25">
      <c r="A51" s="11" t="s">
        <v>110</v>
      </c>
      <c r="B51" s="38" t="s">
        <v>212</v>
      </c>
      <c r="C51" s="38"/>
      <c r="D51" s="38"/>
      <c r="E51" s="38"/>
      <c r="F51" s="38"/>
      <c r="G51" s="38"/>
      <c r="H51" s="38"/>
      <c r="I51" s="38"/>
      <c r="J51" s="12" t="s">
        <v>213</v>
      </c>
      <c r="K51" s="12">
        <v>370000</v>
      </c>
      <c r="L51" s="12">
        <v>366579.89</v>
      </c>
      <c r="M51" s="24">
        <f t="shared" si="12"/>
        <v>0.99075645945945945</v>
      </c>
    </row>
    <row r="52" spans="1:13" ht="30" customHeight="1" x14ac:dyDescent="0.25">
      <c r="A52" s="6">
        <v>7</v>
      </c>
      <c r="B52" s="31" t="s">
        <v>114</v>
      </c>
      <c r="C52" s="31"/>
      <c r="D52" s="31"/>
      <c r="E52" s="31"/>
      <c r="F52" s="31"/>
      <c r="G52" s="31"/>
      <c r="H52" s="31"/>
      <c r="I52" s="31"/>
      <c r="J52" s="13"/>
      <c r="K52" s="13">
        <f t="shared" ref="K52:L52" si="26">K53</f>
        <v>20436784.780000001</v>
      </c>
      <c r="L52" s="13">
        <f t="shared" si="26"/>
        <v>12904107.210000001</v>
      </c>
      <c r="M52" s="8">
        <f t="shared" si="12"/>
        <v>0.63141572164660242</v>
      </c>
    </row>
    <row r="53" spans="1:13" ht="45" customHeight="1" x14ac:dyDescent="0.25">
      <c r="A53" s="9" t="s">
        <v>115</v>
      </c>
      <c r="B53" s="32" t="s">
        <v>37</v>
      </c>
      <c r="C53" s="32"/>
      <c r="D53" s="32"/>
      <c r="E53" s="32"/>
      <c r="F53" s="32"/>
      <c r="G53" s="32"/>
      <c r="H53" s="32"/>
      <c r="I53" s="32"/>
      <c r="J53" s="14"/>
      <c r="K53" s="14">
        <f>K54+K55+K56+K57</f>
        <v>20436784.780000001</v>
      </c>
      <c r="L53" s="14">
        <f t="shared" ref="L53" si="27">L54+L55+L56+L57</f>
        <v>12904107.210000001</v>
      </c>
      <c r="M53" s="23">
        <f t="shared" si="12"/>
        <v>0.63141572164660242</v>
      </c>
    </row>
    <row r="54" spans="1:13" x14ac:dyDescent="0.25">
      <c r="A54" s="11" t="s">
        <v>116</v>
      </c>
      <c r="B54" s="38" t="s">
        <v>7</v>
      </c>
      <c r="C54" s="38"/>
      <c r="D54" s="38"/>
      <c r="E54" s="38"/>
      <c r="F54" s="38"/>
      <c r="G54" s="38"/>
      <c r="H54" s="38"/>
      <c r="I54" s="38"/>
      <c r="J54" s="12" t="s">
        <v>117</v>
      </c>
      <c r="K54" s="12">
        <f>7870000-279792.49</f>
        <v>7590207.5099999998</v>
      </c>
      <c r="L54" s="12">
        <v>3357807.61</v>
      </c>
      <c r="M54" s="24">
        <f t="shared" si="12"/>
        <v>0.44238679977802081</v>
      </c>
    </row>
    <row r="55" spans="1:13" ht="30" customHeight="1" x14ac:dyDescent="0.25">
      <c r="A55" s="11" t="s">
        <v>118</v>
      </c>
      <c r="B55" s="38" t="s">
        <v>38</v>
      </c>
      <c r="C55" s="38"/>
      <c r="D55" s="38"/>
      <c r="E55" s="38"/>
      <c r="F55" s="38"/>
      <c r="G55" s="38"/>
      <c r="H55" s="38"/>
      <c r="I55" s="38"/>
      <c r="J55" s="12" t="s">
        <v>119</v>
      </c>
      <c r="K55" s="12">
        <f>3200000+1958777.27</f>
        <v>5158777.2699999996</v>
      </c>
      <c r="L55" s="12">
        <v>2660805.6</v>
      </c>
      <c r="M55" s="24">
        <f t="shared" si="12"/>
        <v>0.51578222139448948</v>
      </c>
    </row>
    <row r="56" spans="1:13" ht="15" customHeight="1" x14ac:dyDescent="0.25">
      <c r="A56" s="11" t="s">
        <v>120</v>
      </c>
      <c r="B56" s="38" t="s">
        <v>68</v>
      </c>
      <c r="C56" s="38"/>
      <c r="D56" s="38"/>
      <c r="E56" s="38"/>
      <c r="F56" s="38"/>
      <c r="G56" s="38"/>
      <c r="H56" s="38"/>
      <c r="I56" s="38"/>
      <c r="J56" s="12" t="s">
        <v>121</v>
      </c>
      <c r="K56" s="12">
        <f>2722200+4265600</f>
        <v>6987800</v>
      </c>
      <c r="L56" s="12">
        <v>6885494</v>
      </c>
      <c r="M56" s="24">
        <f t="shared" si="12"/>
        <v>0.98535934056498464</v>
      </c>
    </row>
    <row r="57" spans="1:13" ht="30" customHeight="1" x14ac:dyDescent="0.25">
      <c r="A57" s="11" t="s">
        <v>179</v>
      </c>
      <c r="B57" s="38" t="s">
        <v>177</v>
      </c>
      <c r="C57" s="38"/>
      <c r="D57" s="38"/>
      <c r="E57" s="38"/>
      <c r="F57" s="38"/>
      <c r="G57" s="38"/>
      <c r="H57" s="38"/>
      <c r="I57" s="38"/>
      <c r="J57" s="12" t="s">
        <v>178</v>
      </c>
      <c r="K57" s="12">
        <v>700000</v>
      </c>
      <c r="L57" s="12">
        <v>0</v>
      </c>
      <c r="M57" s="24">
        <f t="shared" si="12"/>
        <v>0</v>
      </c>
    </row>
    <row r="58" spans="1:13" ht="45" customHeight="1" x14ac:dyDescent="0.25">
      <c r="A58" s="6">
        <v>8</v>
      </c>
      <c r="B58" s="31" t="s">
        <v>200</v>
      </c>
      <c r="C58" s="31"/>
      <c r="D58" s="31"/>
      <c r="E58" s="31"/>
      <c r="F58" s="31"/>
      <c r="G58" s="31"/>
      <c r="H58" s="31"/>
      <c r="I58" s="31"/>
      <c r="J58" s="13"/>
      <c r="K58" s="13">
        <f t="shared" ref="K58:L59" si="28">K59</f>
        <v>0</v>
      </c>
      <c r="L58" s="13">
        <f t="shared" si="28"/>
        <v>0</v>
      </c>
      <c r="M58" s="8" t="e">
        <f t="shared" si="12"/>
        <v>#DIV/0!</v>
      </c>
    </row>
    <row r="59" spans="1:13" ht="30" customHeight="1" x14ac:dyDescent="0.25">
      <c r="A59" s="9" t="s">
        <v>122</v>
      </c>
      <c r="B59" s="32" t="s">
        <v>40</v>
      </c>
      <c r="C59" s="32"/>
      <c r="D59" s="32"/>
      <c r="E59" s="32"/>
      <c r="F59" s="32"/>
      <c r="G59" s="32"/>
      <c r="H59" s="32"/>
      <c r="I59" s="32"/>
      <c r="J59" s="14"/>
      <c r="K59" s="14">
        <f t="shared" si="28"/>
        <v>0</v>
      </c>
      <c r="L59" s="14">
        <f t="shared" si="28"/>
        <v>0</v>
      </c>
      <c r="M59" s="23" t="e">
        <f t="shared" si="12"/>
        <v>#DIV/0!</v>
      </c>
    </row>
    <row r="60" spans="1:13" ht="15" customHeight="1" x14ac:dyDescent="0.25">
      <c r="A60" s="11" t="s">
        <v>123</v>
      </c>
      <c r="B60" s="38" t="s">
        <v>124</v>
      </c>
      <c r="C60" s="38"/>
      <c r="D60" s="38"/>
      <c r="E60" s="38"/>
      <c r="F60" s="38"/>
      <c r="G60" s="38"/>
      <c r="H60" s="38"/>
      <c r="I60" s="38"/>
      <c r="J60" s="12" t="s">
        <v>125</v>
      </c>
      <c r="K60" s="12">
        <f>800000-100000-600000-100000</f>
        <v>0</v>
      </c>
      <c r="L60" s="12">
        <v>0</v>
      </c>
      <c r="M60" s="24" t="e">
        <f t="shared" si="12"/>
        <v>#DIV/0!</v>
      </c>
    </row>
    <row r="61" spans="1:13" ht="60" customHeight="1" x14ac:dyDescent="0.25">
      <c r="A61" s="6">
        <v>9</v>
      </c>
      <c r="B61" s="31" t="s">
        <v>126</v>
      </c>
      <c r="C61" s="31"/>
      <c r="D61" s="31"/>
      <c r="E61" s="31"/>
      <c r="F61" s="31"/>
      <c r="G61" s="31"/>
      <c r="H61" s="31"/>
      <c r="I61" s="31"/>
      <c r="J61" s="13"/>
      <c r="K61" s="13">
        <f>K62+K67+K72+K75</f>
        <v>16007670</v>
      </c>
      <c r="L61" s="13">
        <f>L62+L67+L72+L75</f>
        <v>8836536.6999999993</v>
      </c>
      <c r="M61" s="8">
        <f t="shared" si="12"/>
        <v>0.5520189196803782</v>
      </c>
    </row>
    <row r="62" spans="1:13" x14ac:dyDescent="0.25">
      <c r="A62" s="15" t="s">
        <v>127</v>
      </c>
      <c r="B62" s="39" t="s">
        <v>9</v>
      </c>
      <c r="C62" s="39"/>
      <c r="D62" s="39"/>
      <c r="E62" s="39"/>
      <c r="F62" s="39"/>
      <c r="G62" s="39"/>
      <c r="H62" s="39"/>
      <c r="I62" s="39"/>
      <c r="J62" s="16"/>
      <c r="K62" s="16">
        <f t="shared" ref="K62:L62" si="29">K63</f>
        <v>3252670</v>
      </c>
      <c r="L62" s="16">
        <f t="shared" si="29"/>
        <v>1637174.76</v>
      </c>
      <c r="M62" s="25">
        <f t="shared" si="12"/>
        <v>0.50333257293239098</v>
      </c>
    </row>
    <row r="63" spans="1:13" ht="15" customHeight="1" x14ac:dyDescent="0.25">
      <c r="A63" s="9" t="s">
        <v>128</v>
      </c>
      <c r="B63" s="32" t="s">
        <v>10</v>
      </c>
      <c r="C63" s="32"/>
      <c r="D63" s="32"/>
      <c r="E63" s="32"/>
      <c r="F63" s="32"/>
      <c r="G63" s="32"/>
      <c r="H63" s="32"/>
      <c r="I63" s="32"/>
      <c r="J63" s="14"/>
      <c r="K63" s="14">
        <f>K64+K65+K66</f>
        <v>3252670</v>
      </c>
      <c r="L63" s="14">
        <f>L64+L65+L66</f>
        <v>1637174.76</v>
      </c>
      <c r="M63" s="23">
        <f t="shared" ref="M63:M94" si="30">L63/K63</f>
        <v>0.50333257293239098</v>
      </c>
    </row>
    <row r="64" spans="1:13" ht="30" customHeight="1" x14ac:dyDescent="0.25">
      <c r="A64" s="11" t="s">
        <v>129</v>
      </c>
      <c r="B64" s="38" t="s">
        <v>11</v>
      </c>
      <c r="C64" s="38"/>
      <c r="D64" s="38"/>
      <c r="E64" s="38"/>
      <c r="F64" s="38"/>
      <c r="G64" s="38"/>
      <c r="H64" s="38"/>
      <c r="I64" s="38"/>
      <c r="J64" s="12" t="s">
        <v>130</v>
      </c>
      <c r="K64" s="12">
        <f>1354260-70000-320260-300000</f>
        <v>664000</v>
      </c>
      <c r="L64" s="12">
        <v>0</v>
      </c>
      <c r="M64" s="24">
        <f t="shared" si="30"/>
        <v>0</v>
      </c>
    </row>
    <row r="65" spans="1:13" x14ac:dyDescent="0.25">
      <c r="A65" s="11" t="s">
        <v>235</v>
      </c>
      <c r="B65" s="38" t="s">
        <v>39</v>
      </c>
      <c r="C65" s="38"/>
      <c r="D65" s="38"/>
      <c r="E65" s="38"/>
      <c r="F65" s="38"/>
      <c r="G65" s="38"/>
      <c r="H65" s="38"/>
      <c r="I65" s="38"/>
      <c r="J65" s="12" t="s">
        <v>132</v>
      </c>
      <c r="K65" s="12">
        <v>1100000</v>
      </c>
      <c r="L65" s="12">
        <v>681454.56</v>
      </c>
      <c r="M65" s="24">
        <f t="shared" si="30"/>
        <v>0.61950414545454546</v>
      </c>
    </row>
    <row r="66" spans="1:13" ht="30" customHeight="1" x14ac:dyDescent="0.25">
      <c r="A66" s="11" t="s">
        <v>131</v>
      </c>
      <c r="B66" s="38" t="s">
        <v>11</v>
      </c>
      <c r="C66" s="38"/>
      <c r="D66" s="38"/>
      <c r="E66" s="38"/>
      <c r="F66" s="38"/>
      <c r="G66" s="38"/>
      <c r="H66" s="38"/>
      <c r="I66" s="38"/>
      <c r="J66" s="12" t="s">
        <v>133</v>
      </c>
      <c r="K66" s="12">
        <f>484740+1003930</f>
        <v>1488670</v>
      </c>
      <c r="L66" s="12">
        <v>955720.2</v>
      </c>
      <c r="M66" s="24">
        <f t="shared" si="30"/>
        <v>0.64199600986115124</v>
      </c>
    </row>
    <row r="67" spans="1:13" x14ac:dyDescent="0.25">
      <c r="A67" s="15" t="s">
        <v>134</v>
      </c>
      <c r="B67" s="39" t="s">
        <v>12</v>
      </c>
      <c r="C67" s="39"/>
      <c r="D67" s="39"/>
      <c r="E67" s="39"/>
      <c r="F67" s="39"/>
      <c r="G67" s="39"/>
      <c r="H67" s="39"/>
      <c r="I67" s="39"/>
      <c r="J67" s="16"/>
      <c r="K67" s="16">
        <f t="shared" ref="K67:L67" si="31">K68</f>
        <v>1358000</v>
      </c>
      <c r="L67" s="16">
        <f t="shared" si="31"/>
        <v>1148096.6299999999</v>
      </c>
      <c r="M67" s="25">
        <f t="shared" si="30"/>
        <v>0.84543198085419724</v>
      </c>
    </row>
    <row r="68" spans="1:13" x14ac:dyDescent="0.25">
      <c r="A68" s="9" t="s">
        <v>135</v>
      </c>
      <c r="B68" s="32" t="s">
        <v>13</v>
      </c>
      <c r="C68" s="32"/>
      <c r="D68" s="32"/>
      <c r="E68" s="32"/>
      <c r="F68" s="32"/>
      <c r="G68" s="32"/>
      <c r="H68" s="32"/>
      <c r="I68" s="32"/>
      <c r="J68" s="10"/>
      <c r="K68" s="10">
        <f>K69+K70+K71</f>
        <v>1358000</v>
      </c>
      <c r="L68" s="10">
        <f t="shared" ref="L68" si="32">L69+L70+L71</f>
        <v>1148096.6299999999</v>
      </c>
      <c r="M68" s="23">
        <f t="shared" si="30"/>
        <v>0.84543198085419724</v>
      </c>
    </row>
    <row r="69" spans="1:13" ht="30" customHeight="1" x14ac:dyDescent="0.25">
      <c r="A69" s="11" t="s">
        <v>136</v>
      </c>
      <c r="B69" s="38" t="s">
        <v>14</v>
      </c>
      <c r="C69" s="38"/>
      <c r="D69" s="38"/>
      <c r="E69" s="38"/>
      <c r="F69" s="38"/>
      <c r="G69" s="38"/>
      <c r="H69" s="38"/>
      <c r="I69" s="38"/>
      <c r="J69" s="12" t="s">
        <v>137</v>
      </c>
      <c r="K69" s="12">
        <v>258000</v>
      </c>
      <c r="L69" s="12">
        <v>65651.47</v>
      </c>
      <c r="M69" s="24">
        <f t="shared" si="30"/>
        <v>0.25446306201550389</v>
      </c>
    </row>
    <row r="70" spans="1:13" ht="30" customHeight="1" x14ac:dyDescent="0.25">
      <c r="A70" s="11" t="s">
        <v>138</v>
      </c>
      <c r="B70" s="38" t="s">
        <v>15</v>
      </c>
      <c r="C70" s="38"/>
      <c r="D70" s="38"/>
      <c r="E70" s="38"/>
      <c r="F70" s="38"/>
      <c r="G70" s="38"/>
      <c r="H70" s="38"/>
      <c r="I70" s="38"/>
      <c r="J70" s="12" t="s">
        <v>139</v>
      </c>
      <c r="K70" s="12">
        <f>400000-100000-100000-200000</f>
        <v>0</v>
      </c>
      <c r="L70" s="12">
        <v>0</v>
      </c>
      <c r="M70" s="24" t="e">
        <f t="shared" si="30"/>
        <v>#DIV/0!</v>
      </c>
    </row>
    <row r="71" spans="1:13" ht="30" customHeight="1" x14ac:dyDescent="0.25">
      <c r="A71" s="11" t="s">
        <v>140</v>
      </c>
      <c r="B71" s="38" t="s">
        <v>14</v>
      </c>
      <c r="C71" s="38"/>
      <c r="D71" s="38"/>
      <c r="E71" s="38"/>
      <c r="F71" s="38"/>
      <c r="G71" s="38"/>
      <c r="H71" s="38"/>
      <c r="I71" s="38"/>
      <c r="J71" s="18" t="s">
        <v>141</v>
      </c>
      <c r="K71" s="18">
        <v>1100000</v>
      </c>
      <c r="L71" s="18">
        <v>1082445.1599999999</v>
      </c>
      <c r="M71" s="24">
        <f t="shared" si="30"/>
        <v>0.98404105454545443</v>
      </c>
    </row>
    <row r="72" spans="1:13" ht="15" customHeight="1" x14ac:dyDescent="0.25">
      <c r="A72" s="15" t="s">
        <v>142</v>
      </c>
      <c r="B72" s="39" t="s">
        <v>49</v>
      </c>
      <c r="C72" s="39"/>
      <c r="D72" s="39"/>
      <c r="E72" s="39"/>
      <c r="F72" s="39"/>
      <c r="G72" s="39"/>
      <c r="H72" s="39"/>
      <c r="I72" s="39"/>
      <c r="J72" s="16"/>
      <c r="K72" s="16">
        <f t="shared" ref="K72:L73" si="33">K73</f>
        <v>200000</v>
      </c>
      <c r="L72" s="16">
        <f t="shared" si="33"/>
        <v>0</v>
      </c>
      <c r="M72" s="25">
        <f t="shared" si="30"/>
        <v>0</v>
      </c>
    </row>
    <row r="73" spans="1:13" ht="15" customHeight="1" x14ac:dyDescent="0.25">
      <c r="A73" s="9" t="s">
        <v>143</v>
      </c>
      <c r="B73" s="32" t="s">
        <v>50</v>
      </c>
      <c r="C73" s="32"/>
      <c r="D73" s="32"/>
      <c r="E73" s="32"/>
      <c r="F73" s="32"/>
      <c r="G73" s="32"/>
      <c r="H73" s="32"/>
      <c r="I73" s="32"/>
      <c r="J73" s="10"/>
      <c r="K73" s="10">
        <f t="shared" si="33"/>
        <v>200000</v>
      </c>
      <c r="L73" s="10">
        <f t="shared" si="33"/>
        <v>0</v>
      </c>
      <c r="M73" s="23">
        <f t="shared" si="30"/>
        <v>0</v>
      </c>
    </row>
    <row r="74" spans="1:13" ht="15" customHeight="1" x14ac:dyDescent="0.25">
      <c r="A74" s="11" t="s">
        <v>144</v>
      </c>
      <c r="B74" s="38" t="s">
        <v>69</v>
      </c>
      <c r="C74" s="40"/>
      <c r="D74" s="40"/>
      <c r="E74" s="40"/>
      <c r="F74" s="40"/>
      <c r="G74" s="40"/>
      <c r="H74" s="40"/>
      <c r="I74" s="40"/>
      <c r="J74" s="12" t="s">
        <v>145</v>
      </c>
      <c r="K74" s="12">
        <f>400000-100000-100000</f>
        <v>200000</v>
      </c>
      <c r="L74" s="12">
        <v>0</v>
      </c>
      <c r="M74" s="24">
        <f t="shared" si="30"/>
        <v>0</v>
      </c>
    </row>
    <row r="75" spans="1:13" ht="30" customHeight="1" x14ac:dyDescent="0.25">
      <c r="A75" s="15" t="s">
        <v>146</v>
      </c>
      <c r="B75" s="39" t="s">
        <v>16</v>
      </c>
      <c r="C75" s="39"/>
      <c r="D75" s="39"/>
      <c r="E75" s="39"/>
      <c r="F75" s="39"/>
      <c r="G75" s="39"/>
      <c r="H75" s="39"/>
      <c r="I75" s="39"/>
      <c r="J75" s="19"/>
      <c r="K75" s="19">
        <f t="shared" ref="K75:L76" si="34">K76</f>
        <v>11197000</v>
      </c>
      <c r="L75" s="19">
        <f t="shared" si="34"/>
        <v>6051265.3099999996</v>
      </c>
      <c r="M75" s="25">
        <f t="shared" si="30"/>
        <v>0.54043630526033759</v>
      </c>
    </row>
    <row r="76" spans="1:13" x14ac:dyDescent="0.25">
      <c r="A76" s="9" t="s">
        <v>147</v>
      </c>
      <c r="B76" s="32" t="s">
        <v>70</v>
      </c>
      <c r="C76" s="32"/>
      <c r="D76" s="32"/>
      <c r="E76" s="32"/>
      <c r="F76" s="32"/>
      <c r="G76" s="32"/>
      <c r="H76" s="32"/>
      <c r="I76" s="32"/>
      <c r="J76" s="10"/>
      <c r="K76" s="10">
        <f t="shared" si="34"/>
        <v>11197000</v>
      </c>
      <c r="L76" s="10">
        <f t="shared" si="34"/>
        <v>6051265.3099999996</v>
      </c>
      <c r="M76" s="23">
        <f t="shared" si="30"/>
        <v>0.54043630526033759</v>
      </c>
    </row>
    <row r="77" spans="1:13" x14ac:dyDescent="0.25">
      <c r="A77" s="11" t="s">
        <v>148</v>
      </c>
      <c r="B77" s="38" t="s">
        <v>17</v>
      </c>
      <c r="C77" s="38"/>
      <c r="D77" s="38"/>
      <c r="E77" s="38"/>
      <c r="F77" s="38"/>
      <c r="G77" s="38"/>
      <c r="H77" s="38"/>
      <c r="I77" s="38"/>
      <c r="J77" s="18" t="s">
        <v>149</v>
      </c>
      <c r="K77" s="18">
        <f>9300000-400000+2297000</f>
        <v>11197000</v>
      </c>
      <c r="L77" s="18">
        <v>6051265.3099999996</v>
      </c>
      <c r="M77" s="24">
        <f t="shared" si="30"/>
        <v>0.54043630526033759</v>
      </c>
    </row>
    <row r="78" spans="1:13" ht="45" customHeight="1" x14ac:dyDescent="0.25">
      <c r="A78" s="6">
        <v>10</v>
      </c>
      <c r="B78" s="31" t="s">
        <v>51</v>
      </c>
      <c r="C78" s="31"/>
      <c r="D78" s="31"/>
      <c r="E78" s="31"/>
      <c r="F78" s="31"/>
      <c r="G78" s="31"/>
      <c r="H78" s="31"/>
      <c r="I78" s="31"/>
      <c r="J78" s="7"/>
      <c r="K78" s="7">
        <f t="shared" ref="K78:L79" si="35">K79</f>
        <v>2496730</v>
      </c>
      <c r="L78" s="7">
        <f t="shared" si="35"/>
        <v>0</v>
      </c>
      <c r="M78" s="8">
        <f t="shared" si="30"/>
        <v>0</v>
      </c>
    </row>
    <row r="79" spans="1:13" ht="15" customHeight="1" x14ac:dyDescent="0.25">
      <c r="A79" s="9" t="s">
        <v>150</v>
      </c>
      <c r="B79" s="32" t="s">
        <v>52</v>
      </c>
      <c r="C79" s="32"/>
      <c r="D79" s="32"/>
      <c r="E79" s="32"/>
      <c r="F79" s="32"/>
      <c r="G79" s="32"/>
      <c r="H79" s="32"/>
      <c r="I79" s="32"/>
      <c r="J79" s="10"/>
      <c r="K79" s="10">
        <f t="shared" si="35"/>
        <v>2496730</v>
      </c>
      <c r="L79" s="10">
        <f t="shared" si="35"/>
        <v>0</v>
      </c>
      <c r="M79" s="23">
        <f t="shared" si="30"/>
        <v>0</v>
      </c>
    </row>
    <row r="80" spans="1:13" ht="45" customHeight="1" x14ac:dyDescent="0.25">
      <c r="A80" s="11" t="s">
        <v>151</v>
      </c>
      <c r="B80" s="38" t="s">
        <v>71</v>
      </c>
      <c r="C80" s="38"/>
      <c r="D80" s="38"/>
      <c r="E80" s="38"/>
      <c r="F80" s="38"/>
      <c r="G80" s="38"/>
      <c r="H80" s="38"/>
      <c r="I80" s="38"/>
      <c r="J80" s="18" t="s">
        <v>152</v>
      </c>
      <c r="K80" s="18">
        <v>2496730</v>
      </c>
      <c r="L80" s="18">
        <v>0</v>
      </c>
      <c r="M80" s="24">
        <f t="shared" si="30"/>
        <v>0</v>
      </c>
    </row>
    <row r="81" spans="1:13" ht="45" customHeight="1" x14ac:dyDescent="0.25">
      <c r="A81" s="6" t="s">
        <v>180</v>
      </c>
      <c r="B81" s="31" t="s">
        <v>173</v>
      </c>
      <c r="C81" s="31"/>
      <c r="D81" s="31"/>
      <c r="E81" s="31"/>
      <c r="F81" s="31"/>
      <c r="G81" s="31"/>
      <c r="H81" s="31"/>
      <c r="I81" s="31"/>
      <c r="J81" s="7"/>
      <c r="K81" s="7">
        <f t="shared" ref="K81:L81" si="36">K82</f>
        <v>2000000</v>
      </c>
      <c r="L81" s="7">
        <f t="shared" si="36"/>
        <v>0</v>
      </c>
      <c r="M81" s="8">
        <f t="shared" si="30"/>
        <v>0</v>
      </c>
    </row>
    <row r="82" spans="1:13" ht="15" customHeight="1" x14ac:dyDescent="0.25">
      <c r="A82" s="9" t="s">
        <v>154</v>
      </c>
      <c r="B82" s="32" t="s">
        <v>174</v>
      </c>
      <c r="C82" s="32"/>
      <c r="D82" s="32"/>
      <c r="E82" s="32"/>
      <c r="F82" s="32"/>
      <c r="G82" s="32"/>
      <c r="H82" s="32"/>
      <c r="I82" s="32"/>
      <c r="J82" s="10"/>
      <c r="K82" s="10">
        <f t="shared" ref="K82:L82" si="37">K83+K84</f>
        <v>2000000</v>
      </c>
      <c r="L82" s="10">
        <f t="shared" si="37"/>
        <v>0</v>
      </c>
      <c r="M82" s="23">
        <f t="shared" si="30"/>
        <v>0</v>
      </c>
    </row>
    <row r="83" spans="1:13" ht="15" customHeight="1" x14ac:dyDescent="0.25">
      <c r="A83" s="11" t="s">
        <v>155</v>
      </c>
      <c r="B83" s="38" t="s">
        <v>18</v>
      </c>
      <c r="C83" s="38"/>
      <c r="D83" s="38"/>
      <c r="E83" s="38"/>
      <c r="F83" s="38"/>
      <c r="G83" s="38"/>
      <c r="H83" s="38"/>
      <c r="I83" s="38"/>
      <c r="J83" s="18" t="s">
        <v>175</v>
      </c>
      <c r="K83" s="18">
        <v>700000</v>
      </c>
      <c r="L83" s="18">
        <v>0</v>
      </c>
      <c r="M83" s="24">
        <f t="shared" si="30"/>
        <v>0</v>
      </c>
    </row>
    <row r="84" spans="1:13" ht="15" customHeight="1" x14ac:dyDescent="0.25">
      <c r="A84" s="11" t="s">
        <v>181</v>
      </c>
      <c r="B84" s="38" t="s">
        <v>19</v>
      </c>
      <c r="C84" s="38"/>
      <c r="D84" s="38"/>
      <c r="E84" s="38"/>
      <c r="F84" s="38"/>
      <c r="G84" s="38"/>
      <c r="H84" s="38"/>
      <c r="I84" s="38"/>
      <c r="J84" s="18" t="s">
        <v>176</v>
      </c>
      <c r="K84" s="18">
        <v>1300000</v>
      </c>
      <c r="L84" s="18">
        <v>0</v>
      </c>
      <c r="M84" s="24">
        <f t="shared" si="30"/>
        <v>0</v>
      </c>
    </row>
    <row r="85" spans="1:13" ht="30" customHeight="1" x14ac:dyDescent="0.25">
      <c r="A85" s="6" t="s">
        <v>182</v>
      </c>
      <c r="B85" s="31" t="s">
        <v>153</v>
      </c>
      <c r="C85" s="31"/>
      <c r="D85" s="31"/>
      <c r="E85" s="31"/>
      <c r="F85" s="31"/>
      <c r="G85" s="31"/>
      <c r="H85" s="31"/>
      <c r="I85" s="31"/>
      <c r="J85" s="7"/>
      <c r="K85" s="7">
        <f>K86+K89</f>
        <v>700710</v>
      </c>
      <c r="L85" s="7">
        <f t="shared" ref="L85" si="38">L86+L89</f>
        <v>51910</v>
      </c>
      <c r="M85" s="8">
        <f t="shared" si="30"/>
        <v>7.4082002540280578E-2</v>
      </c>
    </row>
    <row r="86" spans="1:13" ht="15" customHeight="1" x14ac:dyDescent="0.25">
      <c r="A86" s="15" t="s">
        <v>157</v>
      </c>
      <c r="B86" s="39" t="s">
        <v>32</v>
      </c>
      <c r="C86" s="39"/>
      <c r="D86" s="39"/>
      <c r="E86" s="39"/>
      <c r="F86" s="39"/>
      <c r="G86" s="39"/>
      <c r="H86" s="39"/>
      <c r="I86" s="39"/>
      <c r="J86" s="19"/>
      <c r="K86" s="19">
        <f t="shared" ref="K86:L90" si="39">K87</f>
        <v>695000</v>
      </c>
      <c r="L86" s="19">
        <f t="shared" si="39"/>
        <v>46200</v>
      </c>
      <c r="M86" s="25">
        <f t="shared" si="30"/>
        <v>6.6474820143884894E-2</v>
      </c>
    </row>
    <row r="87" spans="1:13" ht="30" customHeight="1" x14ac:dyDescent="0.25">
      <c r="A87" s="9" t="s">
        <v>158</v>
      </c>
      <c r="B87" s="42" t="s">
        <v>72</v>
      </c>
      <c r="C87" s="43"/>
      <c r="D87" s="43"/>
      <c r="E87" s="43"/>
      <c r="F87" s="43"/>
      <c r="G87" s="43"/>
      <c r="H87" s="43"/>
      <c r="I87" s="44"/>
      <c r="J87" s="10"/>
      <c r="K87" s="10">
        <f>K88</f>
        <v>695000</v>
      </c>
      <c r="L87" s="10">
        <f t="shared" si="39"/>
        <v>46200</v>
      </c>
      <c r="M87" s="23">
        <f t="shared" si="30"/>
        <v>6.6474820143884894E-2</v>
      </c>
    </row>
    <row r="88" spans="1:13" ht="30" customHeight="1" x14ac:dyDescent="0.25">
      <c r="A88" s="11" t="s">
        <v>183</v>
      </c>
      <c r="B88" s="47" t="s">
        <v>20</v>
      </c>
      <c r="C88" s="48"/>
      <c r="D88" s="48"/>
      <c r="E88" s="48"/>
      <c r="F88" s="48"/>
      <c r="G88" s="48"/>
      <c r="H88" s="48"/>
      <c r="I88" s="49"/>
      <c r="J88" s="18" t="s">
        <v>156</v>
      </c>
      <c r="K88" s="18">
        <v>695000</v>
      </c>
      <c r="L88" s="18">
        <v>46200</v>
      </c>
      <c r="M88" s="24">
        <f t="shared" si="30"/>
        <v>6.6474820143884894E-2</v>
      </c>
    </row>
    <row r="89" spans="1:13" ht="30" customHeight="1" x14ac:dyDescent="0.25">
      <c r="A89" s="15" t="s">
        <v>184</v>
      </c>
      <c r="B89" s="39" t="s">
        <v>23</v>
      </c>
      <c r="C89" s="39"/>
      <c r="D89" s="39"/>
      <c r="E89" s="39"/>
      <c r="F89" s="39"/>
      <c r="G89" s="39"/>
      <c r="H89" s="39"/>
      <c r="I89" s="39"/>
      <c r="J89" s="19"/>
      <c r="K89" s="19">
        <f t="shared" si="39"/>
        <v>5710</v>
      </c>
      <c r="L89" s="19">
        <f t="shared" si="39"/>
        <v>5710</v>
      </c>
      <c r="M89" s="25">
        <f t="shared" si="30"/>
        <v>1</v>
      </c>
    </row>
    <row r="90" spans="1:13" ht="15" customHeight="1" x14ac:dyDescent="0.25">
      <c r="A90" s="9" t="s">
        <v>185</v>
      </c>
      <c r="B90" s="42" t="s">
        <v>24</v>
      </c>
      <c r="C90" s="43"/>
      <c r="D90" s="43"/>
      <c r="E90" s="43"/>
      <c r="F90" s="43"/>
      <c r="G90" s="43"/>
      <c r="H90" s="43"/>
      <c r="I90" s="44"/>
      <c r="J90" s="10"/>
      <c r="K90" s="10">
        <f>K91</f>
        <v>5710</v>
      </c>
      <c r="L90" s="10">
        <f t="shared" si="39"/>
        <v>5710</v>
      </c>
      <c r="M90" s="23">
        <f t="shared" si="30"/>
        <v>1</v>
      </c>
    </row>
    <row r="91" spans="1:13" ht="15" customHeight="1" x14ac:dyDescent="0.25">
      <c r="A91" s="11" t="s">
        <v>186</v>
      </c>
      <c r="B91" s="47" t="s">
        <v>42</v>
      </c>
      <c r="C91" s="48"/>
      <c r="D91" s="48"/>
      <c r="E91" s="48"/>
      <c r="F91" s="48"/>
      <c r="G91" s="48"/>
      <c r="H91" s="48"/>
      <c r="I91" s="49"/>
      <c r="J91" s="18" t="s">
        <v>187</v>
      </c>
      <c r="K91" s="18">
        <f>60000-54290</f>
        <v>5710</v>
      </c>
      <c r="L91" s="18">
        <v>5710</v>
      </c>
      <c r="M91" s="24">
        <f t="shared" si="30"/>
        <v>1</v>
      </c>
    </row>
    <row r="92" spans="1:13" ht="30" customHeight="1" x14ac:dyDescent="0.25">
      <c r="A92" s="6" t="s">
        <v>188</v>
      </c>
      <c r="B92" s="31" t="s">
        <v>230</v>
      </c>
      <c r="C92" s="31"/>
      <c r="D92" s="31"/>
      <c r="E92" s="31"/>
      <c r="F92" s="31"/>
      <c r="G92" s="31"/>
      <c r="H92" s="31"/>
      <c r="I92" s="31"/>
      <c r="J92" s="7"/>
      <c r="K92" s="7">
        <f t="shared" ref="K92:L92" si="40">K93</f>
        <v>4272000.68</v>
      </c>
      <c r="L92" s="7">
        <f t="shared" si="40"/>
        <v>1589540.13</v>
      </c>
      <c r="M92" s="8">
        <f t="shared" si="30"/>
        <v>0.37208330453730171</v>
      </c>
    </row>
    <row r="93" spans="1:13" ht="15" customHeight="1" x14ac:dyDescent="0.25">
      <c r="A93" s="9" t="s">
        <v>161</v>
      </c>
      <c r="B93" s="32" t="s">
        <v>25</v>
      </c>
      <c r="C93" s="32"/>
      <c r="D93" s="32"/>
      <c r="E93" s="32"/>
      <c r="F93" s="32"/>
      <c r="G93" s="32"/>
      <c r="H93" s="32"/>
      <c r="I93" s="32"/>
      <c r="J93" s="10"/>
      <c r="K93" s="10">
        <f>K94+K95+K96</f>
        <v>4272000.68</v>
      </c>
      <c r="L93" s="10">
        <f>L94+L95+L96</f>
        <v>1589540.13</v>
      </c>
      <c r="M93" s="23">
        <f t="shared" si="30"/>
        <v>0.37208330453730171</v>
      </c>
    </row>
    <row r="94" spans="1:13" ht="15" customHeight="1" x14ac:dyDescent="0.25">
      <c r="A94" s="11" t="s">
        <v>162</v>
      </c>
      <c r="B94" s="38" t="s">
        <v>124</v>
      </c>
      <c r="C94" s="38"/>
      <c r="D94" s="38"/>
      <c r="E94" s="38"/>
      <c r="F94" s="38"/>
      <c r="G94" s="38"/>
      <c r="H94" s="38"/>
      <c r="I94" s="38"/>
      <c r="J94" s="18" t="s">
        <v>159</v>
      </c>
      <c r="K94" s="18">
        <f>3700000-400000-1000000-50000+154104.64</f>
        <v>2404104.64</v>
      </c>
      <c r="L94" s="18">
        <v>1537438</v>
      </c>
      <c r="M94" s="24">
        <f t="shared" si="30"/>
        <v>0.63950544182635904</v>
      </c>
    </row>
    <row r="95" spans="1:13" x14ac:dyDescent="0.25">
      <c r="A95" s="11" t="s">
        <v>164</v>
      </c>
      <c r="B95" s="38" t="s">
        <v>26</v>
      </c>
      <c r="C95" s="38"/>
      <c r="D95" s="38"/>
      <c r="E95" s="38"/>
      <c r="F95" s="38"/>
      <c r="G95" s="38"/>
      <c r="H95" s="38"/>
      <c r="I95" s="38"/>
      <c r="J95" s="18" t="s">
        <v>160</v>
      </c>
      <c r="K95" s="18">
        <f>1780000-700000-752103.96</f>
        <v>327896.04000000004</v>
      </c>
      <c r="L95" s="18">
        <v>52102.13</v>
      </c>
      <c r="M95" s="24">
        <f t="shared" ref="M95:M108" si="41">L95/K95</f>
        <v>0.15889832033348128</v>
      </c>
    </row>
    <row r="96" spans="1:13" x14ac:dyDescent="0.25">
      <c r="A96" s="11" t="s">
        <v>231</v>
      </c>
      <c r="B96" s="38" t="s">
        <v>232</v>
      </c>
      <c r="C96" s="38"/>
      <c r="D96" s="38"/>
      <c r="E96" s="38"/>
      <c r="F96" s="38"/>
      <c r="G96" s="38"/>
      <c r="H96" s="38"/>
      <c r="I96" s="38"/>
      <c r="J96" s="18" t="s">
        <v>233</v>
      </c>
      <c r="K96" s="18">
        <f>123200+1416800</f>
        <v>1540000</v>
      </c>
      <c r="L96" s="18">
        <v>0</v>
      </c>
      <c r="M96" s="24">
        <f t="shared" ref="M96" si="42">L96/K96</f>
        <v>0</v>
      </c>
    </row>
    <row r="97" spans="1:13" ht="30" customHeight="1" x14ac:dyDescent="0.25">
      <c r="A97" s="6" t="s">
        <v>166</v>
      </c>
      <c r="B97" s="31" t="s">
        <v>41</v>
      </c>
      <c r="C97" s="31"/>
      <c r="D97" s="31"/>
      <c r="E97" s="31"/>
      <c r="F97" s="31"/>
      <c r="G97" s="31"/>
      <c r="H97" s="31"/>
      <c r="I97" s="31"/>
      <c r="J97" s="7"/>
      <c r="K97" s="7">
        <f t="shared" ref="K97:L97" si="43">K98</f>
        <v>525000</v>
      </c>
      <c r="L97" s="7">
        <f t="shared" si="43"/>
        <v>202441.2</v>
      </c>
      <c r="M97" s="8">
        <f t="shared" si="41"/>
        <v>0.38560228571428573</v>
      </c>
    </row>
    <row r="98" spans="1:13" x14ac:dyDescent="0.25">
      <c r="A98" s="9" t="s">
        <v>167</v>
      </c>
      <c r="B98" s="32" t="s">
        <v>73</v>
      </c>
      <c r="C98" s="32"/>
      <c r="D98" s="32"/>
      <c r="E98" s="32"/>
      <c r="F98" s="32"/>
      <c r="G98" s="32"/>
      <c r="H98" s="32"/>
      <c r="I98" s="32"/>
      <c r="J98" s="10"/>
      <c r="K98" s="10">
        <f t="shared" ref="K98" si="44">K99+K100</f>
        <v>525000</v>
      </c>
      <c r="L98" s="10">
        <f t="shared" ref="L98" si="45">L99+L100</f>
        <v>202441.2</v>
      </c>
      <c r="M98" s="23">
        <f t="shared" si="41"/>
        <v>0.38560228571428573</v>
      </c>
    </row>
    <row r="99" spans="1:13" ht="15" customHeight="1" x14ac:dyDescent="0.25">
      <c r="A99" s="11" t="s">
        <v>168</v>
      </c>
      <c r="B99" s="38" t="s">
        <v>74</v>
      </c>
      <c r="C99" s="38"/>
      <c r="D99" s="38"/>
      <c r="E99" s="38"/>
      <c r="F99" s="38"/>
      <c r="G99" s="38"/>
      <c r="H99" s="38"/>
      <c r="I99" s="38"/>
      <c r="J99" s="18" t="s">
        <v>163</v>
      </c>
      <c r="K99" s="18">
        <v>325000</v>
      </c>
      <c r="L99" s="18">
        <v>2441.1999999999998</v>
      </c>
      <c r="M99" s="24">
        <f t="shared" si="41"/>
        <v>7.5113846153846151E-3</v>
      </c>
    </row>
    <row r="100" spans="1:13" ht="15" customHeight="1" x14ac:dyDescent="0.25">
      <c r="A100" s="11" t="s">
        <v>170</v>
      </c>
      <c r="B100" s="47" t="s">
        <v>27</v>
      </c>
      <c r="C100" s="48"/>
      <c r="D100" s="48"/>
      <c r="E100" s="48"/>
      <c r="F100" s="48"/>
      <c r="G100" s="48"/>
      <c r="H100" s="48"/>
      <c r="I100" s="49"/>
      <c r="J100" s="18" t="s">
        <v>165</v>
      </c>
      <c r="K100" s="18">
        <v>200000</v>
      </c>
      <c r="L100" s="18">
        <v>200000</v>
      </c>
      <c r="M100" s="24">
        <f t="shared" si="41"/>
        <v>1</v>
      </c>
    </row>
    <row r="101" spans="1:13" ht="30" customHeight="1" x14ac:dyDescent="0.25">
      <c r="A101" s="6" t="s">
        <v>189</v>
      </c>
      <c r="B101" s="31" t="s">
        <v>201</v>
      </c>
      <c r="C101" s="31"/>
      <c r="D101" s="31"/>
      <c r="E101" s="31"/>
      <c r="F101" s="31"/>
      <c r="G101" s="31"/>
      <c r="H101" s="31"/>
      <c r="I101" s="31"/>
      <c r="J101" s="7"/>
      <c r="K101" s="7">
        <f>K102+K106</f>
        <v>31202421.25</v>
      </c>
      <c r="L101" s="7">
        <f t="shared" ref="L101" si="46">L102+L106</f>
        <v>31144421.25</v>
      </c>
      <c r="M101" s="8">
        <f t="shared" si="41"/>
        <v>0.99814116989398705</v>
      </c>
    </row>
    <row r="102" spans="1:13" x14ac:dyDescent="0.25">
      <c r="A102" s="9" t="s">
        <v>190</v>
      </c>
      <c r="B102" s="32" t="s">
        <v>75</v>
      </c>
      <c r="C102" s="32"/>
      <c r="D102" s="32"/>
      <c r="E102" s="32"/>
      <c r="F102" s="32"/>
      <c r="G102" s="32"/>
      <c r="H102" s="32"/>
      <c r="I102" s="32"/>
      <c r="J102" s="10"/>
      <c r="K102" s="10">
        <f>K103+K104+K105</f>
        <v>11101568.25</v>
      </c>
      <c r="L102" s="10">
        <f t="shared" ref="L102" si="47">L103+L104+L105</f>
        <v>11043568.25</v>
      </c>
      <c r="M102" s="23">
        <f t="shared" si="41"/>
        <v>0.99477551291007915</v>
      </c>
    </row>
    <row r="103" spans="1:13" ht="30" customHeight="1" x14ac:dyDescent="0.25">
      <c r="A103" s="11" t="s">
        <v>191</v>
      </c>
      <c r="B103" s="38" t="s">
        <v>8</v>
      </c>
      <c r="C103" s="38"/>
      <c r="D103" s="38"/>
      <c r="E103" s="38"/>
      <c r="F103" s="38"/>
      <c r="G103" s="38"/>
      <c r="H103" s="38"/>
      <c r="I103" s="38"/>
      <c r="J103" s="18" t="s">
        <v>169</v>
      </c>
      <c r="K103" s="18">
        <f>8450000-1695431.75</f>
        <v>6754568.25</v>
      </c>
      <c r="L103" s="18">
        <v>6696568.25</v>
      </c>
      <c r="M103" s="24">
        <f t="shared" si="41"/>
        <v>0.99141321875013999</v>
      </c>
    </row>
    <row r="104" spans="1:13" ht="15" customHeight="1" x14ac:dyDescent="0.25">
      <c r="A104" s="11" t="s">
        <v>192</v>
      </c>
      <c r="B104" s="38" t="s">
        <v>76</v>
      </c>
      <c r="C104" s="38"/>
      <c r="D104" s="38"/>
      <c r="E104" s="38"/>
      <c r="F104" s="38"/>
      <c r="G104" s="38"/>
      <c r="H104" s="38"/>
      <c r="I104" s="38"/>
      <c r="J104" s="18" t="s">
        <v>171</v>
      </c>
      <c r="K104" s="18">
        <f>1250000-1000000</f>
        <v>250000</v>
      </c>
      <c r="L104" s="18">
        <v>250000</v>
      </c>
      <c r="M104" s="24">
        <f t="shared" si="41"/>
        <v>1</v>
      </c>
    </row>
    <row r="105" spans="1:13" ht="30" customHeight="1" x14ac:dyDescent="0.25">
      <c r="A105" s="11" t="s">
        <v>193</v>
      </c>
      <c r="B105" s="38" t="s">
        <v>202</v>
      </c>
      <c r="C105" s="38"/>
      <c r="D105" s="38"/>
      <c r="E105" s="38"/>
      <c r="F105" s="38"/>
      <c r="G105" s="38"/>
      <c r="H105" s="38"/>
      <c r="I105" s="38"/>
      <c r="J105" s="18" t="s">
        <v>195</v>
      </c>
      <c r="K105" s="18">
        <v>4097000</v>
      </c>
      <c r="L105" s="18">
        <v>4097000</v>
      </c>
      <c r="M105" s="24">
        <f t="shared" si="41"/>
        <v>1</v>
      </c>
    </row>
    <row r="106" spans="1:13" ht="15" customHeight="1" x14ac:dyDescent="0.25">
      <c r="A106" s="9" t="s">
        <v>196</v>
      </c>
      <c r="B106" s="32" t="s">
        <v>197</v>
      </c>
      <c r="C106" s="32"/>
      <c r="D106" s="32"/>
      <c r="E106" s="32"/>
      <c r="F106" s="32"/>
      <c r="G106" s="32"/>
      <c r="H106" s="32"/>
      <c r="I106" s="32"/>
      <c r="J106" s="10"/>
      <c r="K106" s="10">
        <f>K107</f>
        <v>20100853</v>
      </c>
      <c r="L106" s="10">
        <f t="shared" ref="L106" si="48">L107</f>
        <v>20100853</v>
      </c>
      <c r="M106" s="23">
        <f t="shared" si="41"/>
        <v>1</v>
      </c>
    </row>
    <row r="107" spans="1:13" ht="15" customHeight="1" x14ac:dyDescent="0.25">
      <c r="A107" s="11" t="s">
        <v>198</v>
      </c>
      <c r="B107" s="38" t="s">
        <v>194</v>
      </c>
      <c r="C107" s="38"/>
      <c r="D107" s="38"/>
      <c r="E107" s="38"/>
      <c r="F107" s="38"/>
      <c r="G107" s="38"/>
      <c r="H107" s="38"/>
      <c r="I107" s="38"/>
      <c r="J107" s="18" t="s">
        <v>199</v>
      </c>
      <c r="K107" s="18">
        <f>20819000-718147</f>
        <v>20100853</v>
      </c>
      <c r="L107" s="18">
        <v>20100853</v>
      </c>
      <c r="M107" s="24">
        <f t="shared" si="41"/>
        <v>1</v>
      </c>
    </row>
    <row r="108" spans="1:13" ht="30" customHeight="1" x14ac:dyDescent="0.25">
      <c r="A108" s="20"/>
      <c r="B108" s="45" t="s">
        <v>28</v>
      </c>
      <c r="C108" s="45"/>
      <c r="D108" s="45"/>
      <c r="E108" s="45"/>
      <c r="F108" s="45"/>
      <c r="G108" s="45"/>
      <c r="H108" s="45"/>
      <c r="I108" s="45"/>
      <c r="J108" s="21"/>
      <c r="K108" s="22">
        <f>K9+K12+K15+K22+K36+K40+K49+K52+K58+K61+K78+K81+K85+K92+K97+K101</f>
        <v>100107123.31</v>
      </c>
      <c r="L108" s="22">
        <f>L9+L12+L15+L22+L36+L40+L49+L52+L58+L61+L78+L81+L85+L92+L97+L101</f>
        <v>67922982.770000011</v>
      </c>
      <c r="M108" s="26">
        <f t="shared" si="41"/>
        <v>0.67850299283562554</v>
      </c>
    </row>
    <row r="109" spans="1:13" x14ac:dyDescent="0.25">
      <c r="B109" s="46"/>
      <c r="C109" s="46"/>
      <c r="D109" s="46"/>
      <c r="E109" s="46"/>
      <c r="F109" s="46"/>
      <c r="G109" s="46"/>
      <c r="H109" s="46"/>
      <c r="I109" s="46"/>
      <c r="J109" s="1"/>
    </row>
  </sheetData>
  <mergeCells count="106">
    <mergeCell ref="B104:I104"/>
    <mergeCell ref="B107:I107"/>
    <mergeCell ref="B108:I108"/>
    <mergeCell ref="B109:I109"/>
    <mergeCell ref="B105:I105"/>
    <mergeCell ref="B106:I106"/>
    <mergeCell ref="B103:I103"/>
    <mergeCell ref="B88:I88"/>
    <mergeCell ref="B92:I92"/>
    <mergeCell ref="B93:I93"/>
    <mergeCell ref="B94:I94"/>
    <mergeCell ref="B95:I95"/>
    <mergeCell ref="B97:I97"/>
    <mergeCell ref="B89:I89"/>
    <mergeCell ref="B90:I90"/>
    <mergeCell ref="B91:I91"/>
    <mergeCell ref="B98:I98"/>
    <mergeCell ref="B99:I99"/>
    <mergeCell ref="B100:I100"/>
    <mergeCell ref="B101:I101"/>
    <mergeCell ref="B102:I102"/>
    <mergeCell ref="B96:I96"/>
    <mergeCell ref="B87:I87"/>
    <mergeCell ref="B81:I81"/>
    <mergeCell ref="B82:I82"/>
    <mergeCell ref="B83:I83"/>
    <mergeCell ref="B84:I84"/>
    <mergeCell ref="B78:I78"/>
    <mergeCell ref="B79:I79"/>
    <mergeCell ref="B80:I80"/>
    <mergeCell ref="B85:I85"/>
    <mergeCell ref="B86:I86"/>
    <mergeCell ref="B77:I77"/>
    <mergeCell ref="B66:I66"/>
    <mergeCell ref="B67:I67"/>
    <mergeCell ref="B68:I68"/>
    <mergeCell ref="B69:I69"/>
    <mergeCell ref="B70:I70"/>
    <mergeCell ref="B71:I71"/>
    <mergeCell ref="B72:I72"/>
    <mergeCell ref="B73:I73"/>
    <mergeCell ref="B74:I74"/>
    <mergeCell ref="B75:I75"/>
    <mergeCell ref="B76:I76"/>
    <mergeCell ref="B65:I65"/>
    <mergeCell ref="B54:I54"/>
    <mergeCell ref="B55:I55"/>
    <mergeCell ref="B56:I56"/>
    <mergeCell ref="B58:I58"/>
    <mergeCell ref="B59:I59"/>
    <mergeCell ref="B60:I60"/>
    <mergeCell ref="B57:I57"/>
    <mergeCell ref="B61:I61"/>
    <mergeCell ref="B62:I62"/>
    <mergeCell ref="B63:I63"/>
    <mergeCell ref="B64:I64"/>
    <mergeCell ref="B36:I36"/>
    <mergeCell ref="B37:I37"/>
    <mergeCell ref="B29:I29"/>
    <mergeCell ref="B28:I28"/>
    <mergeCell ref="B53:I53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B48:I48"/>
    <mergeCell ref="B52:I52"/>
    <mergeCell ref="B51:I51"/>
    <mergeCell ref="B25:I25"/>
    <mergeCell ref="B26:I26"/>
    <mergeCell ref="B27:I27"/>
    <mergeCell ref="B31:I31"/>
    <mergeCell ref="B32:I32"/>
    <mergeCell ref="B30:I30"/>
    <mergeCell ref="B33:I33"/>
    <mergeCell ref="B34:I34"/>
    <mergeCell ref="B35:I35"/>
    <mergeCell ref="K2:M2"/>
    <mergeCell ref="K3:M4"/>
    <mergeCell ref="K5:M5"/>
    <mergeCell ref="B49:I49"/>
    <mergeCell ref="B50:I50"/>
    <mergeCell ref="B12:I12"/>
    <mergeCell ref="A7:M7"/>
    <mergeCell ref="B8:I8"/>
    <mergeCell ref="B9:I9"/>
    <mergeCell ref="B10:I10"/>
    <mergeCell ref="B11:I11"/>
    <mergeCell ref="B24:I24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38:I38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01.10.2020 года</vt:lpstr>
      <vt:lpstr>'на 01.10.2020 года'!Область_печати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Шведова</cp:lastModifiedBy>
  <cp:lastPrinted>2020-07-02T12:37:18Z</cp:lastPrinted>
  <dcterms:created xsi:type="dcterms:W3CDTF">2017-08-04T11:35:28Z</dcterms:created>
  <dcterms:modified xsi:type="dcterms:W3CDTF">2020-10-02T01:51:04Z</dcterms:modified>
</cp:coreProperties>
</file>